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kmakedpde1.kmakedpde.local\Public\ΚΟΙΝΟΧΡΗΣΤΑ ΥΠΗΡΕΣΙΑΣ\ΤΜΗΜΑ Α\2. ΠΡΟΓΡΑΜΜΑΤΑ_ΔΙΑΓΩΝΙΣΜΟΙ_ΕΡΕΥΝΕΣ\2024-25\"/>
    </mc:Choice>
  </mc:AlternateContent>
  <xr:revisionPtr revIDLastSave="0" documentId="13_ncr:1_{5E0ED340-626E-44DA-B130-3738A871C07F}" xr6:coauthVersionLast="36" xr6:coauthVersionMax="36" xr10:uidLastSave="{00000000-0000-0000-0000-000000000000}"/>
  <bookViews>
    <workbookView xWindow="0" yWindow="0" windowWidth="25200" windowHeight="11175" xr2:uid="{00000000-000D-0000-FFFF-FFFF00000000}"/>
  </bookViews>
  <sheets>
    <sheet name="ΒΘΜΙΑ_ΣΧΟΛ_ΜΟΝ_ΑΝΕΥ_ΑΝΑΣΤΟΛΗΣ" sheetId="1" r:id="rId1"/>
  </sheets>
  <definedNames>
    <definedName name="_xlnm._FilterDatabase" localSheetId="0" hidden="1">ΒΘΜΙΑ_ΣΧΟΛ_ΜΟΝ_ΑΝΕΥ_ΑΝΑΣΤΟΛΗΣ!$A$1:$L$612</definedName>
    <definedName name="_xlnm.Print_Area" localSheetId="0">ΒΘΜΙΑ_ΣΧΟΛ_ΜΟΝ_ΑΝΕΥ_ΑΝΑΣΤΟΛΗΣ!$A$1:$L$612</definedName>
  </definedNames>
  <calcPr calcId="191029"/>
</workbook>
</file>

<file path=xl/calcChain.xml><?xml version="1.0" encoding="utf-8"?>
<calcChain xmlns="http://schemas.openxmlformats.org/spreadsheetml/2006/main">
  <c r="F58" i="1" l="1"/>
  <c r="F31" i="1"/>
  <c r="F166" i="1"/>
  <c r="F132" i="1"/>
  <c r="F4" i="1"/>
  <c r="F164" i="1"/>
  <c r="F154" i="1"/>
  <c r="F7" i="1"/>
  <c r="F72" i="1"/>
  <c r="F83" i="1"/>
  <c r="F169" i="1"/>
  <c r="F125" i="1"/>
  <c r="F140" i="1"/>
  <c r="F79" i="1"/>
  <c r="F129" i="1"/>
  <c r="F128" i="1"/>
  <c r="F165" i="1"/>
  <c r="F147" i="1"/>
  <c r="F161" i="1"/>
  <c r="F153" i="1"/>
  <c r="F148" i="1"/>
  <c r="F124" i="1"/>
  <c r="F137" i="1"/>
  <c r="F86" i="1"/>
  <c r="F142" i="1"/>
  <c r="F160" i="1"/>
  <c r="F157" i="1"/>
  <c r="F158" i="1"/>
  <c r="F123" i="1"/>
  <c r="F77" i="1"/>
  <c r="F127" i="1"/>
  <c r="F156" i="1"/>
  <c r="F131" i="1"/>
  <c r="F70" i="1"/>
  <c r="F135" i="1"/>
  <c r="F152" i="1"/>
  <c r="F141" i="1"/>
  <c r="F150" i="1"/>
  <c r="F139" i="1"/>
  <c r="F122" i="1"/>
  <c r="F121" i="1"/>
  <c r="F119" i="1"/>
  <c r="F134" i="1"/>
  <c r="F167" i="1"/>
  <c r="F136" i="1"/>
  <c r="F162" i="1"/>
  <c r="F168" i="1"/>
  <c r="F130" i="1"/>
  <c r="F76" i="1"/>
  <c r="F88" i="1"/>
  <c r="F159" i="1"/>
  <c r="F149" i="1"/>
  <c r="F171" i="1"/>
  <c r="F126" i="1"/>
  <c r="F120" i="1"/>
  <c r="F33" i="1"/>
  <c r="F23" i="1"/>
  <c r="F66" i="1"/>
  <c r="F84" i="1"/>
  <c r="F5" i="1"/>
  <c r="F54" i="1"/>
  <c r="F41" i="1"/>
  <c r="F45" i="1"/>
  <c r="F138" i="1"/>
  <c r="F85" i="1"/>
  <c r="F82" i="1"/>
  <c r="F172" i="1"/>
  <c r="F17" i="1"/>
  <c r="F9" i="1"/>
  <c r="F51" i="1"/>
  <c r="F63" i="1"/>
  <c r="F36" i="1"/>
  <c r="F40" i="1"/>
  <c r="F14" i="1"/>
  <c r="F34" i="1"/>
  <c r="F26" i="1"/>
  <c r="F64" i="1"/>
  <c r="F44" i="1"/>
  <c r="F65" i="1"/>
  <c r="F15" i="1"/>
  <c r="F53" i="1"/>
  <c r="F29" i="1"/>
  <c r="F57" i="1"/>
  <c r="F59" i="1"/>
  <c r="F16" i="1"/>
  <c r="F87" i="1"/>
  <c r="F11" i="1"/>
  <c r="F19" i="1"/>
  <c r="F69" i="1"/>
  <c r="F13" i="1"/>
  <c r="F52" i="1"/>
  <c r="F61" i="1"/>
  <c r="F48" i="1"/>
  <c r="F62" i="1"/>
  <c r="F49" i="1"/>
  <c r="F67" i="1"/>
  <c r="F71" i="1"/>
  <c r="F18" i="1"/>
  <c r="F22" i="1"/>
  <c r="F12" i="1"/>
  <c r="F60" i="1"/>
  <c r="F28" i="1"/>
  <c r="F21" i="1"/>
  <c r="F20" i="1"/>
  <c r="F30" i="1"/>
  <c r="F10" i="1"/>
  <c r="F56" i="1"/>
  <c r="F50" i="1"/>
  <c r="F78" i="1"/>
  <c r="F68" i="1"/>
  <c r="F55" i="1"/>
  <c r="F155" i="1"/>
  <c r="F115" i="1"/>
  <c r="F133" i="1"/>
  <c r="F39" i="1"/>
  <c r="F43" i="1"/>
  <c r="F27" i="1"/>
  <c r="F37" i="1"/>
  <c r="F24" i="1"/>
  <c r="F42" i="1"/>
  <c r="F151" i="1"/>
  <c r="F25" i="1"/>
  <c r="F3" i="1"/>
  <c r="F74" i="1"/>
  <c r="F97" i="1"/>
  <c r="F75" i="1"/>
  <c r="F73" i="1"/>
  <c r="F144" i="1"/>
  <c r="F105" i="1"/>
  <c r="F110" i="1"/>
  <c r="F46" i="1"/>
  <c r="F98" i="1"/>
  <c r="F116" i="1"/>
  <c r="F32" i="1"/>
  <c r="F117" i="1"/>
  <c r="F101" i="1"/>
  <c r="F163" i="1"/>
  <c r="F2" i="1"/>
  <c r="F145" i="1"/>
  <c r="F100" i="1"/>
  <c r="F95" i="1"/>
  <c r="F35" i="1"/>
  <c r="F146" i="1"/>
  <c r="F118" i="1"/>
  <c r="F99" i="1"/>
  <c r="F102" i="1"/>
  <c r="F112" i="1"/>
  <c r="F111" i="1"/>
  <c r="F8" i="1"/>
  <c r="F38" i="1"/>
  <c r="F47" i="1"/>
  <c r="F6" i="1"/>
  <c r="F103" i="1"/>
  <c r="F143" i="1"/>
  <c r="F96" i="1"/>
  <c r="F94" i="1"/>
  <c r="F91" i="1"/>
  <c r="F92" i="1"/>
  <c r="F93" i="1"/>
  <c r="F108" i="1"/>
  <c r="F107" i="1"/>
  <c r="F81" i="1"/>
  <c r="F170" i="1"/>
  <c r="F104" i="1"/>
  <c r="F113" i="1"/>
  <c r="F114" i="1"/>
  <c r="F90" i="1"/>
  <c r="F106" i="1"/>
  <c r="F80" i="1"/>
  <c r="F89" i="1"/>
  <c r="F109" i="1"/>
  <c r="F245" i="1"/>
  <c r="F233" i="1"/>
  <c r="F244" i="1"/>
  <c r="F305" i="1"/>
  <c r="F312" i="1"/>
  <c r="F320" i="1"/>
  <c r="F239" i="1"/>
  <c r="F241" i="1"/>
  <c r="F192" i="1"/>
  <c r="F309" i="1"/>
  <c r="F253" i="1"/>
  <c r="F229" i="1"/>
  <c r="F234" i="1"/>
  <c r="F246" i="1"/>
  <c r="F265" i="1"/>
  <c r="F314" i="1"/>
  <c r="F261" i="1"/>
  <c r="F326" i="1"/>
  <c r="F271" i="1"/>
  <c r="F262" i="1"/>
  <c r="F181" i="1"/>
  <c r="F295" i="1"/>
  <c r="F260" i="1"/>
  <c r="F322" i="1"/>
  <c r="F328" i="1"/>
  <c r="F327" i="1"/>
  <c r="F292" i="1"/>
  <c r="F319" i="1"/>
  <c r="F288" i="1"/>
  <c r="F303" i="1"/>
  <c r="F285" i="1"/>
  <c r="F259" i="1"/>
  <c r="F270" i="1"/>
  <c r="F268" i="1"/>
  <c r="F267" i="1"/>
  <c r="F280" i="1"/>
  <c r="F317" i="1"/>
  <c r="F321" i="1"/>
  <c r="F290" i="1"/>
  <c r="F281" i="1"/>
  <c r="F287" i="1"/>
  <c r="F258" i="1"/>
  <c r="F308" i="1"/>
  <c r="F302" i="1"/>
  <c r="F286" i="1"/>
  <c r="F256" i="1"/>
  <c r="F276" i="1"/>
  <c r="F293" i="1"/>
  <c r="F323" i="1"/>
  <c r="F294" i="1"/>
  <c r="F277" i="1"/>
  <c r="F269" i="1"/>
  <c r="F266" i="1"/>
  <c r="F283" i="1"/>
  <c r="F298" i="1"/>
  <c r="F306" i="1"/>
  <c r="F282" i="1"/>
  <c r="F297" i="1"/>
  <c r="F316" i="1"/>
  <c r="F264" i="1"/>
  <c r="F318" i="1"/>
  <c r="F284" i="1"/>
  <c r="F300" i="1"/>
  <c r="F289" i="1"/>
  <c r="F304" i="1"/>
  <c r="F279" i="1"/>
  <c r="F278" i="1"/>
  <c r="F324" i="1"/>
  <c r="F330" i="1"/>
  <c r="F325" i="1"/>
  <c r="F227" i="1"/>
  <c r="F237" i="1"/>
  <c r="F231" i="1"/>
  <c r="F216" i="1"/>
  <c r="F193" i="1"/>
  <c r="F215" i="1"/>
  <c r="F203" i="1"/>
  <c r="F223" i="1"/>
  <c r="F184" i="1"/>
  <c r="F195" i="1"/>
  <c r="F212" i="1"/>
  <c r="F247" i="1"/>
  <c r="F178" i="1"/>
  <c r="F205" i="1"/>
  <c r="F198" i="1"/>
  <c r="F263" i="1"/>
  <c r="F232" i="1"/>
  <c r="F238" i="1"/>
  <c r="F243" i="1"/>
  <c r="F224" i="1"/>
  <c r="F177" i="1"/>
  <c r="F210" i="1"/>
  <c r="F228" i="1"/>
  <c r="F179" i="1"/>
  <c r="F189" i="1"/>
  <c r="F182" i="1"/>
  <c r="F240" i="1"/>
  <c r="F252" i="1"/>
  <c r="F185" i="1"/>
  <c r="F191" i="1"/>
  <c r="F204" i="1"/>
  <c r="F200" i="1"/>
  <c r="F218" i="1"/>
  <c r="F188" i="1"/>
  <c r="F190" i="1"/>
  <c r="F220" i="1"/>
  <c r="F207" i="1"/>
  <c r="F242" i="1"/>
  <c r="F214" i="1"/>
  <c r="F199" i="1"/>
  <c r="F173" i="1"/>
  <c r="F208" i="1"/>
  <c r="F206" i="1"/>
  <c r="F187" i="1"/>
  <c r="F235" i="1"/>
  <c r="F221" i="1"/>
  <c r="F209" i="1"/>
  <c r="F230" i="1"/>
  <c r="F175" i="1"/>
  <c r="F226" i="1"/>
  <c r="F196" i="1"/>
  <c r="F183" i="1"/>
  <c r="F201" i="1"/>
  <c r="F186" i="1"/>
  <c r="F213" i="1"/>
  <c r="F225" i="1"/>
  <c r="F176" i="1"/>
  <c r="F291" i="1"/>
  <c r="F296" i="1"/>
  <c r="F248" i="1"/>
  <c r="F202" i="1"/>
  <c r="F211" i="1"/>
  <c r="F236" i="1"/>
  <c r="F180" i="1"/>
  <c r="F273" i="1"/>
  <c r="F257" i="1"/>
  <c r="F275" i="1"/>
  <c r="F310" i="1"/>
  <c r="F315" i="1"/>
  <c r="F329" i="1"/>
  <c r="F217" i="1"/>
  <c r="F251" i="1"/>
  <c r="F255" i="1"/>
  <c r="F301" i="1"/>
  <c r="F174" i="1"/>
  <c r="F299" i="1"/>
  <c r="F311" i="1"/>
  <c r="F307" i="1"/>
  <c r="F222" i="1"/>
  <c r="F249" i="1"/>
  <c r="F250" i="1"/>
  <c r="F274" i="1"/>
  <c r="F272" i="1"/>
  <c r="F313" i="1"/>
  <c r="F197" i="1"/>
  <c r="F254" i="1"/>
  <c r="F219" i="1"/>
  <c r="F194" i="1"/>
  <c r="F337" i="1"/>
  <c r="F365" i="1"/>
  <c r="F363" i="1"/>
  <c r="F368" i="1"/>
  <c r="F373" i="1"/>
  <c r="F361" i="1"/>
  <c r="F358" i="1"/>
  <c r="F360" i="1"/>
  <c r="F366" i="1"/>
  <c r="F364" i="1"/>
  <c r="F370" i="1"/>
  <c r="F359" i="1"/>
  <c r="F371" i="1"/>
  <c r="F367" i="1"/>
  <c r="F369" i="1"/>
  <c r="F372" i="1"/>
  <c r="F374" i="1"/>
  <c r="F336" i="1"/>
  <c r="F350" i="1"/>
  <c r="F353" i="1"/>
  <c r="F344" i="1"/>
  <c r="F351" i="1"/>
  <c r="F334" i="1"/>
  <c r="F339" i="1"/>
  <c r="F356" i="1"/>
  <c r="F347" i="1"/>
  <c r="F345" i="1"/>
  <c r="F346" i="1"/>
  <c r="F332" i="1"/>
  <c r="F375" i="1"/>
  <c r="F342" i="1"/>
  <c r="F352" i="1"/>
  <c r="F335" i="1"/>
  <c r="F349" i="1"/>
  <c r="F340" i="1"/>
  <c r="F341" i="1"/>
  <c r="F338" i="1"/>
  <c r="F343" i="1"/>
  <c r="F357" i="1"/>
  <c r="F333" i="1"/>
  <c r="F348" i="1"/>
  <c r="F362" i="1"/>
  <c r="F355" i="1"/>
  <c r="F354" i="1"/>
  <c r="F331" i="1"/>
  <c r="F389" i="1"/>
  <c r="F390" i="1"/>
  <c r="F385" i="1"/>
  <c r="F399" i="1"/>
  <c r="F406" i="1"/>
  <c r="F401" i="1"/>
  <c r="F398" i="1"/>
  <c r="F408" i="1"/>
  <c r="F396" i="1"/>
  <c r="F407" i="1"/>
  <c r="F402" i="1"/>
  <c r="F400" i="1"/>
  <c r="F405" i="1"/>
  <c r="F395" i="1"/>
  <c r="F386" i="1"/>
  <c r="F392" i="1"/>
  <c r="F388" i="1"/>
  <c r="F391" i="1"/>
  <c r="F409" i="1"/>
  <c r="F381" i="1"/>
  <c r="F379" i="1"/>
  <c r="F403" i="1"/>
  <c r="F387" i="1"/>
  <c r="F380" i="1"/>
  <c r="F378" i="1"/>
  <c r="F382" i="1"/>
  <c r="F397" i="1"/>
  <c r="F384" i="1"/>
  <c r="F383" i="1"/>
  <c r="F393" i="1"/>
  <c r="F377" i="1"/>
  <c r="F404" i="1"/>
  <c r="F376" i="1"/>
  <c r="F394" i="1"/>
  <c r="F418" i="1"/>
  <c r="F422" i="1"/>
  <c r="F457" i="1"/>
  <c r="F427" i="1"/>
  <c r="F452" i="1"/>
  <c r="F455" i="1"/>
  <c r="F454" i="1"/>
  <c r="F448" i="1"/>
  <c r="F451" i="1"/>
  <c r="F445" i="1"/>
  <c r="F453" i="1"/>
  <c r="F449" i="1"/>
  <c r="F446" i="1"/>
  <c r="F443" i="1"/>
  <c r="F447" i="1"/>
  <c r="F442" i="1"/>
  <c r="F458" i="1"/>
  <c r="F417" i="1"/>
  <c r="F433" i="1"/>
  <c r="F421" i="1"/>
  <c r="F430" i="1"/>
  <c r="F424" i="1"/>
  <c r="F412" i="1"/>
  <c r="F414" i="1"/>
  <c r="F426" i="1"/>
  <c r="F431" i="1"/>
  <c r="F420" i="1"/>
  <c r="F413" i="1"/>
  <c r="F416" i="1"/>
  <c r="F432" i="1"/>
  <c r="F415" i="1"/>
  <c r="F423" i="1"/>
  <c r="F425" i="1"/>
  <c r="F411" i="1"/>
  <c r="F429" i="1"/>
  <c r="F441" i="1"/>
  <c r="F456" i="1"/>
  <c r="F440" i="1"/>
  <c r="F436" i="1"/>
  <c r="F419" i="1"/>
  <c r="F437" i="1"/>
  <c r="F428" i="1"/>
  <c r="F439" i="1"/>
  <c r="F438" i="1"/>
  <c r="F450" i="1"/>
  <c r="F434" i="1"/>
  <c r="F410" i="1"/>
  <c r="F435" i="1"/>
  <c r="F444" i="1"/>
  <c r="F460" i="1"/>
  <c r="F478" i="1"/>
  <c r="F471" i="1"/>
  <c r="F464" i="1"/>
  <c r="F500" i="1"/>
  <c r="F501" i="1"/>
  <c r="F484" i="1"/>
  <c r="F467" i="1"/>
  <c r="F497" i="1"/>
  <c r="F482" i="1"/>
  <c r="F491" i="1"/>
  <c r="F489" i="1"/>
  <c r="F490" i="1"/>
  <c r="F483" i="1"/>
  <c r="F494" i="1"/>
  <c r="F488" i="1"/>
  <c r="F496" i="1"/>
  <c r="F492" i="1"/>
  <c r="F477" i="1"/>
  <c r="F479" i="1"/>
  <c r="F461" i="1"/>
  <c r="F470" i="1"/>
  <c r="F474" i="1"/>
  <c r="F472" i="1"/>
  <c r="F469" i="1"/>
  <c r="F465" i="1"/>
  <c r="F466" i="1"/>
  <c r="F462" i="1"/>
  <c r="F463" i="1"/>
  <c r="F468" i="1"/>
  <c r="F476" i="1"/>
  <c r="F475" i="1"/>
  <c r="F487" i="1"/>
  <c r="F473" i="1"/>
  <c r="F480" i="1"/>
  <c r="F481" i="1"/>
  <c r="F499" i="1"/>
  <c r="F459" i="1"/>
  <c r="F493" i="1"/>
  <c r="F498" i="1"/>
  <c r="F495" i="1"/>
  <c r="F486" i="1"/>
  <c r="F485" i="1"/>
  <c r="F551" i="1"/>
  <c r="F561" i="1"/>
  <c r="F557" i="1"/>
  <c r="F518" i="1"/>
  <c r="F526" i="1"/>
  <c r="F522" i="1"/>
  <c r="F550" i="1"/>
  <c r="F535" i="1"/>
  <c r="F538" i="1"/>
  <c r="F539" i="1"/>
  <c r="F556" i="1"/>
  <c r="F554" i="1"/>
  <c r="F562" i="1"/>
  <c r="F540" i="1"/>
  <c r="F547" i="1"/>
  <c r="F541" i="1"/>
  <c r="F560" i="1"/>
  <c r="F544" i="1"/>
  <c r="F553" i="1"/>
  <c r="F546" i="1"/>
  <c r="F558" i="1"/>
  <c r="F552" i="1"/>
  <c r="F534" i="1"/>
  <c r="F545" i="1"/>
  <c r="F559" i="1"/>
  <c r="F549" i="1"/>
  <c r="F564" i="1"/>
  <c r="F555" i="1"/>
  <c r="F514" i="1"/>
  <c r="F527" i="1"/>
  <c r="F504" i="1"/>
  <c r="F515" i="1"/>
  <c r="F563" i="1"/>
  <c r="F528" i="1"/>
  <c r="F516" i="1"/>
  <c r="F508" i="1"/>
  <c r="F517" i="1"/>
  <c r="F529" i="1"/>
  <c r="F531" i="1"/>
  <c r="F521" i="1"/>
  <c r="F509" i="1"/>
  <c r="F511" i="1"/>
  <c r="F523" i="1"/>
  <c r="F536" i="1"/>
  <c r="F524" i="1"/>
  <c r="F513" i="1"/>
  <c r="F519" i="1"/>
  <c r="F520" i="1"/>
  <c r="F512" i="1"/>
  <c r="F507" i="1"/>
  <c r="F530" i="1"/>
  <c r="F548" i="1"/>
  <c r="F506" i="1"/>
  <c r="F525" i="1"/>
  <c r="F533" i="1"/>
  <c r="F543" i="1"/>
  <c r="F505" i="1"/>
  <c r="F503" i="1"/>
  <c r="F532" i="1"/>
  <c r="F502" i="1"/>
  <c r="F537" i="1"/>
  <c r="F510" i="1"/>
  <c r="F542" i="1"/>
  <c r="F587" i="1"/>
  <c r="F606" i="1"/>
  <c r="F599" i="1"/>
  <c r="F596" i="1"/>
  <c r="F594" i="1"/>
  <c r="F603" i="1"/>
  <c r="F595" i="1"/>
  <c r="F593" i="1"/>
  <c r="F601" i="1"/>
  <c r="F602" i="1"/>
  <c r="F610" i="1"/>
  <c r="F604" i="1"/>
  <c r="F605" i="1"/>
  <c r="F600" i="1"/>
  <c r="F573" i="1"/>
  <c r="F589" i="1"/>
  <c r="F581" i="1"/>
  <c r="F586" i="1"/>
  <c r="F597" i="1"/>
  <c r="F579" i="1"/>
  <c r="F567" i="1"/>
  <c r="F584" i="1"/>
  <c r="F580" i="1"/>
  <c r="F582" i="1"/>
  <c r="F568" i="1"/>
  <c r="F574" i="1"/>
  <c r="F570" i="1"/>
  <c r="F588" i="1"/>
  <c r="F572" i="1"/>
  <c r="F575" i="1"/>
  <c r="F569" i="1"/>
  <c r="F578" i="1"/>
  <c r="F612" i="1"/>
  <c r="F583" i="1"/>
  <c r="F585" i="1"/>
  <c r="F591" i="1"/>
  <c r="F571" i="1"/>
  <c r="F565" i="1"/>
  <c r="F576" i="1"/>
  <c r="F611" i="1"/>
  <c r="F598" i="1"/>
  <c r="F590" i="1"/>
  <c r="F577" i="1"/>
  <c r="F608" i="1"/>
  <c r="F592" i="1"/>
  <c r="F609" i="1"/>
  <c r="F607" i="1"/>
  <c r="F566" i="1"/>
</calcChain>
</file>

<file path=xl/sharedStrings.xml><?xml version="1.0" encoding="utf-8"?>
<sst xmlns="http://schemas.openxmlformats.org/spreadsheetml/2006/main" count="5505" uniqueCount="2523">
  <si>
    <t>Διεύθυνση</t>
  </si>
  <si>
    <t>Δήμος</t>
  </si>
  <si>
    <t>Δημοτική Ενότητα</t>
  </si>
  <si>
    <t>Είδος</t>
  </si>
  <si>
    <t>Τύπος Σχολείου</t>
  </si>
  <si>
    <t>Ονομασία</t>
  </si>
  <si>
    <t>Τηλέφωνο</t>
  </si>
  <si>
    <t>e-mail</t>
  </si>
  <si>
    <t>Ταχ. Διεύθυνση</t>
  </si>
  <si>
    <t>ΤΚ</t>
  </si>
  <si>
    <t>Ονομ/μο Διευθυντή</t>
  </si>
  <si>
    <t>ΔΙΕΥΘΥΝΣΗ Δ.Ε. ΑΝΑΤ. ΘΕΣ/ΝΙΚΗΣ</t>
  </si>
  <si>
    <t>ΘΕΣΣΑΛΟΝΙΚΗΣ</t>
  </si>
  <si>
    <t>Γυμνάσια</t>
  </si>
  <si>
    <t>Ημερήσιο Γυμνάσιο</t>
  </si>
  <si>
    <t>7ο ΗΜΕΡΗΣΙΟ ΓΥΜΝΑΣΙΟ ΘΕΣΣΑΛΟΝΙΚΗΣ</t>
  </si>
  <si>
    <t>7gymthes@sch.gr</t>
  </si>
  <si>
    <t>ΕΛΕΝΗΣ ΖΩΓΡΑΦΟΥ 4</t>
  </si>
  <si>
    <t>ΚΑΛΛΙΟΠΗ ΤΖΑΒΑΡΑ</t>
  </si>
  <si>
    <t>28ο ΗΜΕΡΗΣΙΟ ΓΥΜΝΑΣΙΟ ΘΕΣΣΑΛΟΝΙΚΗΣ</t>
  </si>
  <si>
    <t>mail@28gym-thess.thess.sch.gr</t>
  </si>
  <si>
    <t>Κ.ΚΑΡΑΜΑΝΛΗ 95</t>
  </si>
  <si>
    <t>ΑΘΑΝΑΣΙΟΣ ΤΡΙΑΝΤΑΦΥΛΛΙΔΗΣ</t>
  </si>
  <si>
    <t>Λύκεια</t>
  </si>
  <si>
    <t>Λύκειο Διαπολιτισμικής Εκπαίδευσης</t>
  </si>
  <si>
    <t>ΗΜΕΡΗΣΙΟ ΓΕΝΙΚΟ ΛΥΚΕΙΟ ΔΙΑΠΟΛΙΤΙΣΜΙΚΗΣ ΕΚΠΑΙΔΕΥΣΗΣ ΑΝΑΤΟΛΙΚΗΣ ΘΕΣΣΑΛΟΝΙΚΗΣ</t>
  </si>
  <si>
    <t>lykdiapt@sch.gr</t>
  </si>
  <si>
    <t>ΕΘΝΙΚΗΣ ΑΜΥΝΗΣ 8</t>
  </si>
  <si>
    <t>ΓΕΩΡΓΙΟΣ ΝΙΚΟΛΑΙΔΗΣ</t>
  </si>
  <si>
    <t>Ημερήσιο Γενικό Λύκειο</t>
  </si>
  <si>
    <t>1ο ΗΜΕΡΗΣΙΟ ΓΕΝΙΚΟ ΛΥΚΕΙΟ ΘΕΣΣΑΛΟΝΙΚΗΣ</t>
  </si>
  <si>
    <t>mail@1lyk-thess.thess.sch.gr</t>
  </si>
  <si>
    <t>ΕΝΤΙΣΟΝ 1</t>
  </si>
  <si>
    <t>ΜΑΡΙΑ ΜΙΚΟΥ</t>
  </si>
  <si>
    <t>ΠΥΛΑΙΑΣ-ΧΟΡΤΙΑΤΗ</t>
  </si>
  <si>
    <t>ΠΥΛΑΙΑΣ</t>
  </si>
  <si>
    <t>Γυμνάσιο Ειδικής Αγωγής</t>
  </si>
  <si>
    <t>ΔΗΜΟΣΙΟ ΕΙΔΙΚΟ ΓΥΜΝΑΣΙΟ ΘΕΣΣΑΛΟΝΙΚΗΣ</t>
  </si>
  <si>
    <t>mail@gym-eid-thess.thess.sch.gr</t>
  </si>
  <si>
    <t>ΛΕΩΦΟΡΟΣ ΓΕΩΡΓΙΚΗΣ ΣΧΟΛΗΣ 95 ΤΘ 22407</t>
  </si>
  <si>
    <t>ΒΑΡΒΑΡΑ ΧΑΡΑΛΑΜΠΙΔΟΥ</t>
  </si>
  <si>
    <t>ΧΟΡΤΙΑΤΗ</t>
  </si>
  <si>
    <t>ΓΕΝΙΚΟ ΛΥΚΕΙΟ ΧΟΡΤΙΑΤΗ</t>
  </si>
  <si>
    <t>mail@2lyk-chort.thess.sch.gr</t>
  </si>
  <si>
    <t>ΠΑΡΟΔΟΣ ΜΑΝΟΛΗ ΤΡΙΑΝΤΑΦΥΛΛΙΔΗ</t>
  </si>
  <si>
    <t>ΔΗΜΗΤΡΙΟΣ ΠΑΠΑΔΟΠΟΥΛΟΣ</t>
  </si>
  <si>
    <t>4ο ΗΜΕΡΗΣΙΟ ΓΕΝΙΚΟ ΛΥΚΕΙΟ ΘΕΣΣΑΛΟΝΙΚΗΣ</t>
  </si>
  <si>
    <t>mail@4lyk-thess.thess.sch.gr</t>
  </si>
  <si>
    <t>ΣΥΓΓΡΟΥ 31</t>
  </si>
  <si>
    <t>ΑΛΕΞΙΟΣ ΛΕΓΟΝΤΗΣ</t>
  </si>
  <si>
    <t>Ενιαίο Ειδικό Επαγγελματικό Γυμνάσιο - Λύκειο</t>
  </si>
  <si>
    <t>1ο Ενιαίο Ειδικό Επαγγελματικό Γυμνάσιο-Λύκειο (ΕΝ.Ε.Ε.ΓΥ.-Λ.) Αν.Θεσσαλονίκης</t>
  </si>
  <si>
    <t>mail@tee-ekv-thess.thess.sch.gr</t>
  </si>
  <si>
    <t>ΠΥΛΑΙΑ</t>
  </si>
  <si>
    <t>ΓΕΩΡΓΙΚΗΣ ΣΧΟΛΗΣ 49</t>
  </si>
  <si>
    <t>ΜΑΓΔΑΛΗΝΗ ΚΑΡΡΑ</t>
  </si>
  <si>
    <t>Πρότυπο Γυμνάσιο</t>
  </si>
  <si>
    <t>2ο ΠΡΟΤΥΠΟ ΓΥΜΝΑΣΙΟ ΘΕΣΣΑΛΟΝΙΚΗΣ</t>
  </si>
  <si>
    <t>mail@2gym-peir-thess.thess.sch.gr</t>
  </si>
  <si>
    <t>ΚΛΕΑΝΘΟΥΣ 30</t>
  </si>
  <si>
    <t>ΔΗΜΗΤΡΙΟΣ ΧΑΤΖΗΜΙΧΑΗΛ</t>
  </si>
  <si>
    <t>Επαγγελματικά Λύκεια</t>
  </si>
  <si>
    <t>Ημερήσιο ΕΠΑΛ</t>
  </si>
  <si>
    <t>15ο ΗΜΕΡΗΣΙΟ ΕΠΑΛ ΘΕΣΣΑΛΟΝΙΚΗΣ</t>
  </si>
  <si>
    <t>mail@15epal-thess.thess.sch.gr</t>
  </si>
  <si>
    <t>ΚΑΤΣΙΜΙΔΗ 11</t>
  </si>
  <si>
    <t>ΜΙΧΑΗΛ ΚΑΡΑΒΑΣ</t>
  </si>
  <si>
    <t>ΘΕΡΜΑΪΚΟΥ</t>
  </si>
  <si>
    <t>ΕΠΑΝΟΜΗΣ</t>
  </si>
  <si>
    <t>Σχολικό Εργαστηριακό Κέντρο</t>
  </si>
  <si>
    <t>ΣΕΚ</t>
  </si>
  <si>
    <t>8ο ΕΚ Α ΘΕΣΣΑΛΟΝΙΚΗΣ - ΕΠΑΝΟΜΗ</t>
  </si>
  <si>
    <t>mail@8sek-a-thess.thess.sch.gr</t>
  </si>
  <si>
    <t>ΕΠΑΝΟΜΗ</t>
  </si>
  <si>
    <t>Ν. ΣΑΡΒΑΝΗ 2</t>
  </si>
  <si>
    <t>ΣΤΕΦΑΝΟΣ ΜΕΡΛΙΑΟΥΝΤΑΣ</t>
  </si>
  <si>
    <t>ΚΑΛΑΜΑΡΙΑΣ</t>
  </si>
  <si>
    <t>17ο ΗΜΕΡΗΣΙΟ ΓΕΝΙΚΟ ΛΥΚΕΙΟ ΘΕΣΣΑΛΟΝΙΚΗΣ</t>
  </si>
  <si>
    <t>mail@17lyk-thess.thess.sch.gr</t>
  </si>
  <si>
    <t>ΧΡΙΣΤΟΠΟΥΛΟΥ 6</t>
  </si>
  <si>
    <t>ΓΕΩΡΓΙΑ ΔΟΥΡΑΜΑΝΗ</t>
  </si>
  <si>
    <t>24ο ΗΜΕΡΗΣΙΟ ΓΕΝΙΚΟ ΛΥΚΕΙΟ ΘΕΣΣΑΛΟΝΙΚΗΣ</t>
  </si>
  <si>
    <t>mail@24lyk-thess.thess.sch.gr</t>
  </si>
  <si>
    <t>ΛΕΩΦΟΡΟΣ Κ. ΚΑΡΑΜΑΝΛΗ 52</t>
  </si>
  <si>
    <t>ΔΗΜΗΤΡΙΟΣ ΠΑΝΟΥΣΗΣ</t>
  </si>
  <si>
    <t>Εσπερινό ΕΠΑΛ</t>
  </si>
  <si>
    <t>6ο ΕΣΠΕΡΙΝΟ ΕΠΑΛ ΘΕΣΣΑΛΟΝΙΚΗΣ</t>
  </si>
  <si>
    <t>mail@6epal-esp-thess.thess.sch.gr</t>
  </si>
  <si>
    <t>ΑΛΕΞ. ΠΑΠΑΝΑΣΤΑΣΙΟΥ 13</t>
  </si>
  <si>
    <t>ΖΗΝΟΒΙΑ ΠΑΠΑΔΟΠΟΥΛΟΥ</t>
  </si>
  <si>
    <t>1ο ΗΜΕΡΗΣΙΟ ΓΕΝΙΚΟ ΛΥΚΕΙΟ ΕΠΑΝΟΜΗΣ ΘΕΣΣΑΛΟΝΙΚΗΣ</t>
  </si>
  <si>
    <t>1lykepan@sch.gr</t>
  </si>
  <si>
    <t>Επανομή</t>
  </si>
  <si>
    <t>ΠΑΝΑΓΙΩΤΑ ΚΑΖΑΚΗ</t>
  </si>
  <si>
    <t>ΘΕΡΜΗΣ</t>
  </si>
  <si>
    <t>ΒΑΣΙΛΙΚΩΝ</t>
  </si>
  <si>
    <t>1ο ΗΜΕΡΗΣΙΟ ΓΕΝΙΚΟ ΛΥΚΕΙΟ ΒΑΣΙΛΙΚΩΝ ΘΕΣΣΑΛΟΝΙΚΗΣ</t>
  </si>
  <si>
    <t>mail@1lyk-vasil.thess.sch.gr</t>
  </si>
  <si>
    <t>ΒΑΣΙΛΙΚΑ ΘΕΣΣΑΛΟΝΙΚΗΣ</t>
  </si>
  <si>
    <t>ΑΙΚΑΤΕΡΙΝΗ ΞΑΝΘΟΥ</t>
  </si>
  <si>
    <t>ΜΙΚΡΑΣ</t>
  </si>
  <si>
    <t>ΗΜΕΡΗΣΙΟ ΓΕΝΙΚΟ ΛΥΚΕΙΟ ΜΙΚΡΑΣ ΘΕΣΣΑΛΟΝΙΚΗΣ</t>
  </si>
  <si>
    <t>mail@1lyk-trilof.thess.sch.gr</t>
  </si>
  <si>
    <t>ΤΡΙΛΟΦΟΣ</t>
  </si>
  <si>
    <t>ΣΟΦΙΑ ΑΥΓΕΡΗ</t>
  </si>
  <si>
    <t>2ο ΗΜΕΡΗΣΙΟ ΓΕΝΙΚΟ ΛΥΚΕΙΟ ΚΑΛΑΜΑΡΙΑΣ ΘΕΣΣΑΛΟΝΙΚΗΣ</t>
  </si>
  <si>
    <t>mail@2lyk-kalam.thess.sch.gr</t>
  </si>
  <si>
    <t>Θ. ΣΟΦΟΥΛΗ 114</t>
  </si>
  <si>
    <t>ΙΩΑΝΝΗΣ ΜΠΟΥΓΙΑΣ</t>
  </si>
  <si>
    <t>8ο ΗΜΕΡΗΣΙΟ ΓΕΝΙΚΟ ΛΥΚΕΙΟ ΘΕΣΣΑΛΟΝΙΚΗΣ</t>
  </si>
  <si>
    <t>mail@8lyk-thess.thess.sch.gr</t>
  </si>
  <si>
    <t>Μ.ΑΛΕΞΑΝΔΡΟΥ  49  - ΑΜΠΟΤ  2</t>
  </si>
  <si>
    <t>ΕΥΑΓΓΕΛΟΣ ΓΕΩΡΓΑΛΗΣ</t>
  </si>
  <si>
    <t>3ο ΗΜΕΡΗΣΙΟ ΓΕΝΙΚΟ ΛΥΚΕΙΟ ΚΑΛΑΜΑΡΙΑΣ ΘΕΣΣΑΛΟΝΙΚΗΣ</t>
  </si>
  <si>
    <t>mail@3lyk-kalam.thess.sch.gr</t>
  </si>
  <si>
    <t>ΓΕΩΡΓ.ΓΕΝΝΗΜΑΤΑ και ΚΥΡΙΛΛΟΥ ΚΑΙ ΜΕΘΟΔΙΟΥ</t>
  </si>
  <si>
    <t>ΔΗΜΗΤΡΙΟΣ ΣΟΚΟΥΤΗΣ</t>
  </si>
  <si>
    <t>2ο ΗΜΕΡΗΣΙΟ ΓΕΝΙΚΟ ΛΥΚΕΙΟ ΠΥΛΑΙΑΣ ΘΕΣΣΑΛΟΝΙΚΗΣ</t>
  </si>
  <si>
    <t>mail@2lyk-pylaias.thess.sch.gr</t>
  </si>
  <si>
    <t>Δ. ΒΙΖΒΙΖΗ 29</t>
  </si>
  <si>
    <t>ΕΥΑΓΓΕΛΙΑ ΒΑΡΜΠΟΜΠΙΤΗ</t>
  </si>
  <si>
    <t>16ο ΗΜΕΡΗΣΙΟ ΓΕΝΙΚΟ ΛΥΚΕΙΟ ΘΕΣΣΑΛΟΝΙΚΗΣ- "ΠΕΡΙΚΛΗΣ ΣΤΕΦΑΝΙΔΗΣ"</t>
  </si>
  <si>
    <t>mail@16lyk-thess.thess.sch.gr</t>
  </si>
  <si>
    <t>ΓΡΗΓΟΡΙΟΥ ΚΟΛΩΝΙΑΡΗ 15</t>
  </si>
  <si>
    <t>ΦΩΤΕΙΝΗ ΝΙΚΟΛΑΙΔΟΥ</t>
  </si>
  <si>
    <t>ΤΡΙΑΝΔΡΙΑΣ</t>
  </si>
  <si>
    <t>1ο ΗΜΕΡΗΣΙΟ ΓΕΝΙΚΟ ΛΥΚΕΙΟ ΤΡΙΑΝΔΡΙΑΣ ΘΕΣΣΑΛΟΝΙΚΗΣ</t>
  </si>
  <si>
    <t>mail@1lyk-triandr.thess.sch.gr</t>
  </si>
  <si>
    <t>ΑΘΑΝΑΣΙΟΥ ΔΙΑΚΟΥ 15</t>
  </si>
  <si>
    <t>ΝΙΚΟΛΑΟΣ ΚΑΛΑΘΑΣ</t>
  </si>
  <si>
    <t>7ο ΗΜΕΡΗΣΙΟ ΕΠΑΛ ΘΕΣΣΑΛΟΝΙΚΗΣ</t>
  </si>
  <si>
    <t>mail@7epal-thess.thess.sch.gr</t>
  </si>
  <si>
    <t>ΓΕΩΡΓΙΟΣ ΑΡΒΑΝΙΤΗΣ</t>
  </si>
  <si>
    <t>28ο ΗΜΕΡΗΣΙΟ ΓΕΝΙΚΟ ΛΥΚΕΙΟ ΘΕΣΣΑΛΟΝΙΚΗΣ</t>
  </si>
  <si>
    <t>mail@28lyk-thess.thess.sch.gr</t>
  </si>
  <si>
    <t>ΤΥΡΟΛΟΗΣ 17</t>
  </si>
  <si>
    <t>ΕΥΣΕΒΙΑ ΧΑΛΒΑΤΖΗ</t>
  </si>
  <si>
    <t>7ο ΗΜΕΡΗΣΙΟ ΓΕΝΙΚΟ ΛΥΚΕΙΟ ΚΑΛΑΜΑΡΙΑΣ ΘΕΣΣΑΛΟΝΙΚΗΣ</t>
  </si>
  <si>
    <t>mail@7lyk-kalam.thess.sch.gr</t>
  </si>
  <si>
    <t>ΑΔΡΙΑΝΟΥΠΟΛΕΩΣ 2</t>
  </si>
  <si>
    <t>ΣΩΤΗΡΙΟΣ ΜΑΝΔΑΛΙΔΗΣ</t>
  </si>
  <si>
    <t>5ο ΗΜΕΡΗΣΙΟ ΓΕΝΙΚΟ ΛΥΚΕΙΟ ΚΑΛΑΜΑΡΙΑΣ ΘΕΣΣΑΛΟΝΙΚΗΣ</t>
  </si>
  <si>
    <t>mail@5lyk-kalam.thess.sch.gr</t>
  </si>
  <si>
    <t>Μ. ΑΛΕΞΑΝΔΡΟΥ 10- ΑΝ. ΘΡΑΚΗΣ</t>
  </si>
  <si>
    <t>ΚΥΡΙΑΚΗ ΑΝΤΙΚΟΥΛΑΝΗ</t>
  </si>
  <si>
    <t>6ο ΗΜΕΡΗΣΙΟ ΓΕΝΙΚΟ ΛΥΚΕΙΟ ΚΑΛΑΜΑΡΙΑΣ</t>
  </si>
  <si>
    <t>6lykkalt@sch.gr</t>
  </si>
  <si>
    <t>ΕΦΕΣΟΥ 3</t>
  </si>
  <si>
    <t>ΓΕΩΡΓΙΟΣ ΜΑΥΡΟΧΑΛΥΒΙΔΗΣ</t>
  </si>
  <si>
    <t>15ο ΗΜΕΡΗΣΙΟ ΓΕΝΙΚΟ ΛΥΚΕΙΟ ΘΕΣΣΑΛΟΝΙΚΗΣ</t>
  </si>
  <si>
    <t>mail@15lyk-thess.thess.sch.gr</t>
  </si>
  <si>
    <t>ΚΑΡΟΛΟΥ ΝΤΗΛ 24</t>
  </si>
  <si>
    <t>14ο ΕΣΠΕΡΙΝΟ ΕΠΑΛ ΘΕΣΣΑΛΟΝΙΚΗΣ</t>
  </si>
  <si>
    <t>mail@14epal-esp-thess.thess.sch.gr</t>
  </si>
  <si>
    <t>ΔΟΜΝΑ ΙΩΑΝΝΙΔΟΥ</t>
  </si>
  <si>
    <t>19ο ΗΜΕΡΗΣΙΟ ΓΕΝΙΚΟ ΛΥΚΕΙΟ ΘΕΣΣΑΛΟΝΙΚΗΣ</t>
  </si>
  <si>
    <t>mail@19lyk-thess.thess.sch.gr</t>
  </si>
  <si>
    <t>ΑΛΕΞΑΝΔΡΕΙΑΣ 93</t>
  </si>
  <si>
    <t>ΕΛΕΝΗ ΠΑΛΟΥΜΠΑ</t>
  </si>
  <si>
    <t>5ο ΗΜΕΡΗΣΙΟ ΓΕΝΙΚΟ ΛΥΚΕΙΟ ΘΕΣΣΑΛΟΝΙΚΗΣ</t>
  </si>
  <si>
    <t>mail@5lyk-thess.thess.sch.gr</t>
  </si>
  <si>
    <t>ΚΡΙΕΖΩΤΟΥ 2 (ΠΡΟΣΩΡΙΝΗ ΔΙΕΥΘΥΝΣΗ: ΜΑΡΙΑΣ ΚΑΛΛΑΣ 2Α)</t>
  </si>
  <si>
    <t>ΕΥΦΡΟΣΥΝΗ ΒΛΑΧΟΥ</t>
  </si>
  <si>
    <t>1ο ΗΜΕΡΗΣΙΟ ΓΕΝΙΚΟ ΛΥΚΕΙΟ ΘΕΡΜΗΣ ΘΕΣΣΑΛΟΝΙΚΗΣ</t>
  </si>
  <si>
    <t>1lykther@sch.gr</t>
  </si>
  <si>
    <t>ΡΑΦΑΗΛΙΔΟΥ-ΠΑΠΑΔΑΚΗ ΚΥΡΙΑΚΗ 2</t>
  </si>
  <si>
    <t>ΒΑΣΙΛΕΙΟΣ ΣΑΡΡΗΣ</t>
  </si>
  <si>
    <t>Πειραματικό Γυμνάσιο με Λυκειακές Τάξεις</t>
  </si>
  <si>
    <t>ΠΕΙΡΑΜΑΤΙΚΟ ΣΧΟΛΕΙΟ ΠΑΝΕΠΙΣΤΗΜΙΟΥ ΘΕΣΣΑΛΟΝΙΚΗΣ (ΓΥΜΝΑΣΙΟ - ΛΥΚΕΙΟ)</t>
  </si>
  <si>
    <t>lykaeith@sch.gr</t>
  </si>
  <si>
    <t>ΔΕΛΜΟΥΖΟΥ 1 &amp; ΑΓ. ΣΟΦΙΑΣ 51</t>
  </si>
  <si>
    <t>ΕΛΕΝΗ ΡΩΣΣΙΟΥ</t>
  </si>
  <si>
    <t>ΠΑΝΟΡΑΜΑΤΟΣ</t>
  </si>
  <si>
    <t>1ο ΗΜΕΡΗΣΙΟ ΓΕΝΙΚΟ ΛΥΚΕΙΟ ΠΑΝΟΡΑΜΑΤΟΣ ΘΕΣΣΑΛΟΝΙΚΗΣ</t>
  </si>
  <si>
    <t>mail@1lyk-panor.thess.sch.gr</t>
  </si>
  <si>
    <t>ΠΙΝΔΟΥ 2</t>
  </si>
  <si>
    <t>ΠΑΝΤΕΛΗΣ ΚΟΜΝΗΝΟΣ</t>
  </si>
  <si>
    <t>3ο ΗΜΕΡΗΣΙΟ ΓΕΝΙΚΟ ΛΥΚΕΙΟ ΘΕΣΣΑΛΟΝΙΚΗΣ - "ΓΙΩΡΓΟΣ ΙΩΑΝΝΟΥ"</t>
  </si>
  <si>
    <t>mail@3lyk-thess.thess.sch.gr</t>
  </si>
  <si>
    <t>ΟΛΥΜΠΙΑΔΟΣ 137 &amp; ΑΠΟΣΤΟΛΟΥ ΠΑΥΛΟΥ 28</t>
  </si>
  <si>
    <t>ΜΑΡΙΑ ΑΓΓΕΛΙΚΗ ΜΑΡΓΚΑ</t>
  </si>
  <si>
    <t>27ο ΗΜΕΡΗΣΙΟ ΓΕΝΙΚΟ ΛΥΚΕΙΟ ΘΕΣΣΑΛΟΝΙΚΗΣ</t>
  </si>
  <si>
    <t>mail@27lyk-thess.thess.sch.gr</t>
  </si>
  <si>
    <t>ΚΛΕΑΝΘΟΥΣ 59</t>
  </si>
  <si>
    <t>ΦΩΤΕΙΝΗ ΜΟΣΧΙΔΟΥ</t>
  </si>
  <si>
    <t>31ο ΗΜΕΡΗΣΙΟ ΓΕΝΙΚΟ ΛΥΚΕΙΟ ΘΕΣΣΑΛΟΝΙΚΗΣ</t>
  </si>
  <si>
    <t>mail@31lyk-thess.thess.sch.gr</t>
  </si>
  <si>
    <t>ΑΝΑΞΙΜΑΝΔΡΟΥ 79</t>
  </si>
  <si>
    <t>ΔΙΟΝΥΣΙΟΣ ΠΛΑΤΣΑΣ</t>
  </si>
  <si>
    <t>23ο ΗΜΕΡΗΣΙΟ ΓΕΝΙΚΟ ΛΥΚΕΙΟ ΘΕΣΣΑΛΟΝΙΚΗΣ - "Ιωάννης Χατζούδης"</t>
  </si>
  <si>
    <t>mail@23lyk-thess.thess.sch.gr</t>
  </si>
  <si>
    <t>ΚΑΣΣΑΝΔΡΟΥ 17-19</t>
  </si>
  <si>
    <t>ΒΑΣΙΛΕΙΟΣ ΣΤΑΜΟΥΛΗΣ</t>
  </si>
  <si>
    <t>14ο ΗΜΕΡΗΣΙΟ ΓΕΝΙΚΟ ΛΥΚΕΙΟ ΘΕΣΣΑΛΟΝΙΚΗΣ</t>
  </si>
  <si>
    <t>mail@14lyk-thess.thess.sch.gr</t>
  </si>
  <si>
    <t>Θ. ΣΟΦΟΥΛΗ - Γ.ΠΑΠΑΝΔΡΕΟΥ 57</t>
  </si>
  <si>
    <t>ΣΤΑΥΡΟΣ ΠΕΥΚΙΔΗΣ</t>
  </si>
  <si>
    <t>12ο ΗΜΕΡΗΣΙΟ ΓΕΝΙΚΟ ΛΥΚΕΙΟ ΘΕΣΣΑΛΟΝΙΚΗΣ</t>
  </si>
  <si>
    <t>mail@12lyk-thess.thess.sch.gr</t>
  </si>
  <si>
    <t>ΑΛ. ΣΠΑΝΟΥ 2</t>
  </si>
  <si>
    <t>ΖΑΧΑΡΩ ΚΟΥΝΗ</t>
  </si>
  <si>
    <t>10ο ΗΜΕΡΗΣΙΟ ΓΕΝΙΚΟ ΛΥΚΕΙΟ ΘΕΣΣΑΛΟΝΙΚΗΣ</t>
  </si>
  <si>
    <t>mail@10lyk-thess.thess.sch.gr</t>
  </si>
  <si>
    <t>ΓΡ. ΛΑΜΠΡΑΚΗ 204</t>
  </si>
  <si>
    <t>ΜΑΡΙΑ ΣΑΧΙΝΙΔΟΥ</t>
  </si>
  <si>
    <t>ΜΗΧΑΝΙΩΝΑΣ</t>
  </si>
  <si>
    <t>1ο ΗΜΕΡΗΣΙΟ ΓΕΝΙΚΟ ΛΥΚΕΙΟ ΝΕΑΣ ΜΗΧΑΝΙΩΝΑΣ ΘΕΣΣΑΛΟΝΙΚΗΣ</t>
  </si>
  <si>
    <t>mail@1lyk-n-michan.thess.sch.gr</t>
  </si>
  <si>
    <t>ΚΥΖΙΚΟΥ 8</t>
  </si>
  <si>
    <t>ΟΛΓΑ ΧΡΥΣΟΣΤΟΜΙΔΟΥ</t>
  </si>
  <si>
    <t>Πρότυπο Λύκειο</t>
  </si>
  <si>
    <t>1ο ΠΡΟΤΥΠΟ ΓΕΝΙΚΟ ΛΥΚΕΙΟ ΘΕΣΣΑΛΟΝΙΚΗΣ - ΜΑΝΟΛΗΣ ΑΝΔΡΟΝΙΚΟΣ</t>
  </si>
  <si>
    <t>mail@1lyk-peir-thess.thess.sch.gr</t>
  </si>
  <si>
    <t>ΑΝΑΣΤΑΣΙΟΣ ΠΑΛΛΑΣ</t>
  </si>
  <si>
    <t>1ο ΗΜΕΡΗΣΙΟ ΓΕΝΙΚΟ ΛΥΚΕΙΟ ΠΥΛΑΙΑΣ ΘΕΣΣΑΛΟΝΙΚΗΣ</t>
  </si>
  <si>
    <t>1lykpyla@sch.gr</t>
  </si>
  <si>
    <t>ΙΣΜΗΝΗΣ 4</t>
  </si>
  <si>
    <t>ΘΕΟΔΩΡΟΣ ΓΟΥΤΑΣ</t>
  </si>
  <si>
    <t>ΓΕΝΙΚΟ ΛΥΚΕΙΟ ΑΣΒΕΣΤΟΧΩΡΙΟΥ</t>
  </si>
  <si>
    <t>mail@lyk-asvest.thess.sch.gr</t>
  </si>
  <si>
    <t>ΑΣΒΕΣΤΟΧΩΡΙ</t>
  </si>
  <si>
    <t>ΧΑΡΙΚΛΕΙΑ ΚΟΥΚΑΡΟΥΔΗ</t>
  </si>
  <si>
    <t>2ο ΠΡΟΤΥΠΟ ΓΕ.Λ. ΘΕΣΣΑΛΟΝΙΚΗΣ</t>
  </si>
  <si>
    <t>mail@2lyk-peir-thess.thess.sch.gr</t>
  </si>
  <si>
    <t>ΕΘΝΙΚΗΣ ΑΜΥΝΗΣ 26</t>
  </si>
  <si>
    <t>ΑΝΑΣΤΑΣΙΑ ΜΠΙΤΣΑΝΗ</t>
  </si>
  <si>
    <t>1ο ΗΜΕΡΗΣΙΟ ΓΕΝΙΚΟ ΛΥΚΕΙΟ ΘΕΡΜΑΪΚΟΥ ΘΕΣΣΑΛΟΝΙΚΗΣ</t>
  </si>
  <si>
    <t>mail@lyk-n-epivat.thess.sch.gr</t>
  </si>
  <si>
    <t>18 ΧΛΜ  ΘΕΣΣΑΛΟΝΙΚΗΣ - Ν.ΜΗΧΑΝΙΩΝΑΣ</t>
  </si>
  <si>
    <t>ΓΕΩΡΓΙΟΣ ΓΕΩΡΓΙΟΠΟΥΛΟΣ</t>
  </si>
  <si>
    <t>13ο ΕΣΠΕΡΙΝΟ ΕΠΑΛ ΘΕΣΣΑΛΟΝΙΚΗΣ</t>
  </si>
  <si>
    <t>mail@13epal-esp-thess.thess.sch.gr</t>
  </si>
  <si>
    <t>ΜΟΝΑΣΤΗΡΙΟΥ 169-171</t>
  </si>
  <si>
    <t>ΕΥΣΤΡΑΤΙΟΣ ΝΤΟΥΜΑΝΑΚΗΣ</t>
  </si>
  <si>
    <t>ΗΜΕΡΗΣΙΟ ΕΠΑ.Λ. ΒΑΣΙΛΙΚΩΝ</t>
  </si>
  <si>
    <t>epal-vasil@sch.gr</t>
  </si>
  <si>
    <t>2ο Χιλιόμετρο Επαρχιακής Οδού Βασιλικών - Σουρωτής</t>
  </si>
  <si>
    <t>ΜΙΧΑΗΛ ΦΩΤΑΚΗΣ</t>
  </si>
  <si>
    <t>7ο ΗΜΕΡΗΣΙΟ ΓΕΝΙΚΟ ΛΥΚΕΙΟ ΘΕΣΣΑΛΟΝΙΚΗΣ</t>
  </si>
  <si>
    <t>mail@7lyk-thess.thess.sch.gr</t>
  </si>
  <si>
    <t>ΜΑΡΙΑ ΖΙΩΓΑ</t>
  </si>
  <si>
    <t>30ο ΗΜΕΡΗΣΙΟ ΓΕΝΙΚΟ ΛΥΚΕΙΟ ΘΕΣΣΑΛΟΝΙΚΗΣ</t>
  </si>
  <si>
    <t>30lykthe@sch.gr</t>
  </si>
  <si>
    <t>ΣΤΡΑΤΗΓΟΥ ΓΕΝΝΑΔΙΟΥ 53</t>
  </si>
  <si>
    <t>ΓΕΩΡΓΙΑ ΣΙΝΑΝΗ</t>
  </si>
  <si>
    <t>ΘΩΜΑΣ ΠΑΠΑΔΗΜΗΤΡΙΟΥ</t>
  </si>
  <si>
    <t>ΕΡΓΑΣΤΗΡΙΑΚΌ ΚΈΝΤΡΟ ΕΥΚΛΕΙΔΗ</t>
  </si>
  <si>
    <t>mail@3sek-thess.thess.sch.gr</t>
  </si>
  <si>
    <t>ΣΟΦΙΑ ΤΡΙΑΝΤΑΦΥΛΛΟΥ</t>
  </si>
  <si>
    <t>18ο ΗΜΕΡΗΣΙΟ ΓΕΝΙΚΟ ΛΥΚΕΙΟ ΘΕΣΣΑΛΟΝΙΚΗΣ - "ΕΜΜΑΝΟΥΗΛ ΚΡΙΑΡΑΣ"</t>
  </si>
  <si>
    <t>mail@18lyk-thess.thess.sch.gr</t>
  </si>
  <si>
    <t>ΠΑΠΑΦΗ 130Α</t>
  </si>
  <si>
    <t>ΓΕΩΡΓΙΟΣ ΠΟΙΜΕΝΙΔΗΣ</t>
  </si>
  <si>
    <t>11ο ΗΜΕΡΗΣΙΟ ΓΕΝΙΚΟ ΛΥΚΕΙΟ ΘΕΣΣΑΛΟΝΙΚΗΣ</t>
  </si>
  <si>
    <t>mail@11lyk-thess.thess.sch.gr</t>
  </si>
  <si>
    <t>ΠΑΡΟΔΟΣ ΣΚΟΥΦΑ 40</t>
  </si>
  <si>
    <t>ΤΡΙΑΝΤΑΦΥΛΛΟΣ ΣΕΡΜΕΤΗΣ</t>
  </si>
  <si>
    <t>2ο ΗΜΕΡΗΣΙΟ ΓΥΜΝΑΣΙΟ ΑΝΩ ΤΟΥΜΠΑΣ ΘΕΣΣΑΛΟΝΙΚΗΣ</t>
  </si>
  <si>
    <t>mail@2gym-an-toump.thess.sch.gr</t>
  </si>
  <si>
    <t>ΑΝΑΣΤΑΣΙΑ ΤΣΩΝΗ</t>
  </si>
  <si>
    <t>1ο ΗΜΕΡΗΣΙΟ ΓΥΜΝΑΣΙΟ ΝΕΑΣ ΜΗΧΑΝΙΩΝΑΣ ΘΕΣΣΑΛΟΝΙΚΗΣ</t>
  </si>
  <si>
    <t>mail@gym-n-michan.thess.sch.gr</t>
  </si>
  <si>
    <t>ΕΙΚΟΣΤΗΣ ΠΕΜΠΤΗΣ ΜΑΡΤΙΟΥ ΤΕΡΜΑ</t>
  </si>
  <si>
    <t>ΣΟΦΙΑ ΚΑΡΑΓΕΩΡΓΑΚΗ</t>
  </si>
  <si>
    <t>ΗΜΕΡΗΣΙΟ ΓΥΜΝΑΣΙΟ ΕΠΑΝΟΜΗΣ ΘΕΣΣΑΛΟΝΙΚΗΣ</t>
  </si>
  <si>
    <t>mail@gym-epanom.thess.sch.gr</t>
  </si>
  <si>
    <t>ΤΡΙΑΝΤΑΦΥΛΛΙΑ ΧΑΣΙΩΤΗ</t>
  </si>
  <si>
    <t>1ο ΗΜΕΡΗΣΙΟ ΕΠΑΛ ΘΕΣΣΑΛΟΝΙΚΗΣ</t>
  </si>
  <si>
    <t>mail@1epal-thess.thess.sch.gr</t>
  </si>
  <si>
    <t>ΟΛΥΜΠΙΟΥ ΔΙΑΜΑΝΤΗ 1</t>
  </si>
  <si>
    <t>ΕΛΕΥΘΕΡΙΑ ΚΑΡΑΜΠΕΛΑ</t>
  </si>
  <si>
    <t>Γυμνάσιο Ειδικής Αγωγής με Λυκειακές Τάξεις</t>
  </si>
  <si>
    <t>ΕΙΔΙΚΟ ΓΥΜΝΑΣΙΟ ΚΩΦΩΝ- ΒΑΡΗΚΟΩΝ ΘΕΣΣΑΛΟΝΙΚΗΣ-ΛΥΚΕΙΟ ΕΑΕ ΚΩΦΩΝ-ΒΑΡΗΚΟΩΝ ΘΕΣΣΑΛΟΝΙΚΗΣ</t>
  </si>
  <si>
    <t>mail@gym-ekv-thess.thess.sch.gr</t>
  </si>
  <si>
    <t>ΚΟΜΝΗΝΩΝ  86</t>
  </si>
  <si>
    <t>ΤΡΙΑΝΤΑΦΥΛΛΙA ΤΑΤΣΙΟΠΟΥΛΟΥ</t>
  </si>
  <si>
    <t>4ο ΗΜΕΡΗΣΙΟ ΓΥΜΝΑΣΙΟ ΧΑΡΙΛΑΟΥ ΘΕΣΣΑΛΟΝΙΚΗΣ</t>
  </si>
  <si>
    <t>mail@4gym-charil.thess.sch.gr</t>
  </si>
  <si>
    <t>Α.ΚΑΜΠΑΝΟΥ - ΝΙΚΟΛΑΟΥ ΠΛΑΣΤΗΡΑ 6</t>
  </si>
  <si>
    <t>ΑΙΚΑΤΕΡΙΝΗ ΜΠΑΛΤΖΑΚΗ</t>
  </si>
  <si>
    <t>2ο ΗΜΕΡΗΣΙΟ ΓΥΜΝΑΣΙΟ ΤΟΥΜΠΑΣ ΘΕΣΣΑΛΟΝΙΚΗΣ</t>
  </si>
  <si>
    <t>mail@2gym-toump.thess.sch.gr</t>
  </si>
  <si>
    <t>ΚΛΕΟΠΑΤΡΑ ΚΑΤΑΦΥΓΙΩΤΟΥ</t>
  </si>
  <si>
    <t>32ο ΗΜΕΡΗΣΙΟ ΓΥΜΝΑΣΙΟ ΘΕΣΣΑΛΟΝΙΚΗΣ</t>
  </si>
  <si>
    <t>mail@32gym-thess.thess.sch.gr</t>
  </si>
  <si>
    <t>ΧΑΡΑΛΑΜΠΟΣ ΠΑΜΠΟΥΚΙΔΗΣ</t>
  </si>
  <si>
    <t>20ο ΗΜΕΡΗΣΙΟ ΓΕΝΙΚΟ ΛΥΚΕΙΟ ΘΕΣΣΑΛΟΝΙΚΗΣ</t>
  </si>
  <si>
    <t>mail@20lyk-thess.thess.sch.gr</t>
  </si>
  <si>
    <t>ΑΝΑΣΤΑΣΙΑ ΛΙΘΟΞΟΪΔΟΥ</t>
  </si>
  <si>
    <t>1ο ΗΜΕΡΗΣΙΟ ΕΠΑΛ ΚΑΛΑΜΑΡΙΑΣ</t>
  </si>
  <si>
    <t>1epal-kalam@sch.gr</t>
  </si>
  <si>
    <t>ΚΑΡΑΜΑΝΛΗ - ΜΑΚΕΔΟΝΙΑΣ</t>
  </si>
  <si>
    <t>ΚΛΕΑΡΕΤΗ ΣΕΙΤΑΝΙΔΟΥ</t>
  </si>
  <si>
    <t>12ο ΗΜΕΡΗΣΙΟ ΕΠΑΛ ΘΕΣΣΑΛΟΝΙΚΗΣ</t>
  </si>
  <si>
    <t>12epal-thess@sch.gr</t>
  </si>
  <si>
    <t>ΚΩΝΣΤΑΝΤΙΝΟΣ ΡΟΓΚΩΤΗΣ</t>
  </si>
  <si>
    <t>ΕΡΓΑΣΤΗΡΙΑΚΟ ΚΕΝΤΡΟ ΘΕΣΣΑΛΟΝΙΚΗΣ</t>
  </si>
  <si>
    <t>mail@1sek-thess.thess.sch.gr</t>
  </si>
  <si>
    <t>ΧΡΗΣΤΟΣ ΜΠΑΣΔΕΚΙΔΗΣ</t>
  </si>
  <si>
    <t>1ο ΓΥΜΝΑΣΙΟ ΜΙΚΡΑΣ</t>
  </si>
  <si>
    <t>mail@gym-trilof.thess.sch.gr</t>
  </si>
  <si>
    <t>1ο ΓΥΜΝΑΣΙΟ ΜΙΚΡΑΣ ΤΡΙΛΟΦΟΣ ΘΕΣΣΑΛΟΝΙΚΗΣ</t>
  </si>
  <si>
    <t>ΑΙΚΑΤΕΡΙΝΗ ΠΑΠΑΚΩΝΣΤΑΝΤΙΝΟΥ</t>
  </si>
  <si>
    <t>Εσπερινό Γυμνάσιο</t>
  </si>
  <si>
    <t>1ο ΕΣΠΕΡΙΝΟ ΓΥΜΝΑΣΙΟ ΘΕΣΣΑΛΟΝΙΚΗΣ</t>
  </si>
  <si>
    <t>mail@1gym-esp-thess.thess.sch.gr</t>
  </si>
  <si>
    <t>ΙΚΤΙΝΟΥ 5</t>
  </si>
  <si>
    <t>ΑΘΑΝΑΣΙΟΣ ΤΣΙΑΚΜΑΚΟΥΔΗΣ</t>
  </si>
  <si>
    <t>4ο ΗΜΕΡΗΣΙΟ ΓΥΜΝΑΣΙΟ ΘΕΣΣΑΛΟΝΙΚΗΣ</t>
  </si>
  <si>
    <t>mail@4gym-thess.thess.sch.gr</t>
  </si>
  <si>
    <t>ΧΡΗΣΤΟΣ ΤΣΑΚΙΡΙΔΗΣ</t>
  </si>
  <si>
    <t>ΓΥΜΝΑΣΙΟ ΑΣΒΕΣΤΟΧΩΡΙΟΥ</t>
  </si>
  <si>
    <t>mail@gym-asvest.thess.sch.gr</t>
  </si>
  <si>
    <t>ΟΔΟΣ ΚΟΥΡΙ</t>
  </si>
  <si>
    <t>ΑΙΚΑΤΕΡΙΝΗ ΑΦΕΝΤΟΥΛΗ</t>
  </si>
  <si>
    <t>2ο ΗΜΕΡΗΣΙΟ ΓΥΜΝΑΣΙΟ ΚΑΛΑΜΑΡΙΑΣ ΘΕΣΣΑΛΟΝΙΚΗΣ</t>
  </si>
  <si>
    <t>mail@2gym-kalam.thess.sch.gr</t>
  </si>
  <si>
    <t>ΜΑΡΙΑ ΙΩΑΝΝΙΔΟΥ</t>
  </si>
  <si>
    <t>2ο ΗΜΕΡΗΣΙΟ ΓΥΜΝΑΣΙΟ ΠΥΛΑΙΑΣ ΘΕΣΣΑΛΟΝΙΚΗΣ</t>
  </si>
  <si>
    <t>mail@2gym-pylaias.thess.sch.gr</t>
  </si>
  <si>
    <t>Δ. ΒΙΣΒΙΖΗ 29</t>
  </si>
  <si>
    <t>ΕΛΕΝΗ ΛΑΠΠΑ</t>
  </si>
  <si>
    <t>14ο ΗΜΕΡΗΣΙΟ ΓΥΜΝΑΣΙΟ ΘΕΣΣΑΛΟΝΙΚΗΣ</t>
  </si>
  <si>
    <t>14gymthe@sch.gr</t>
  </si>
  <si>
    <t>Γ. ΠΑΠΑΝΔΡΕΟΥ - ΘΕΜ. ΣΟΦΟΥΛΗ 13</t>
  </si>
  <si>
    <t>ΛΟΥΚΙΑ ΠΛΑΚΙΔΟΥ</t>
  </si>
  <si>
    <t>2ο ΗΜΕΡΗΣΙΟ ΓΥΜΝΑΣΙΟ ΘΕΡΜΗΣ ΘΕΣΣΑΛΟΝΙΚΗΣ</t>
  </si>
  <si>
    <t>mail@2gym-therm.thess.sch.gr</t>
  </si>
  <si>
    <t>Ν. ΡΥΣΙΟ</t>
  </si>
  <si>
    <t>ΟΛΓΑ ΚΑΛΟΜΕΝΙΔΟΥ</t>
  </si>
  <si>
    <t>1ο ΗΜΕΡΗΣΙΟ ΓΥΜΝΑΣΙΟ ΠΥΛΑΙΑΣ ΘΕΣΣΑΛΟΝΙΚΗΣ</t>
  </si>
  <si>
    <t>mail@1gym-pylaias.thess.sch.gr</t>
  </si>
  <si>
    <t>ΠΑΝΑΓΙΩΤΗΣ ΔΟΜΒΡΟΣ</t>
  </si>
  <si>
    <t>Γυμνάσιο Φιλύρου</t>
  </si>
  <si>
    <t>mail@gym-filyr.thess.sch.gr</t>
  </si>
  <si>
    <t>ΦΙΛΥΡΟ</t>
  </si>
  <si>
    <t>ΜΕΓΑΛΟΥ ΑΛΕΞΑΝΔΡΟΥ 41</t>
  </si>
  <si>
    <t>ΠΕΡΙΚΛΗΣ ΑΛΤΙΝΤΖΗΣ</t>
  </si>
  <si>
    <t>31ο ΗΜΕΡΗΣΙΟ ΓΥΜΝΑΣΙΟ ΘΕΣΣΑΛΟΝΙΚΗΣ</t>
  </si>
  <si>
    <t>mail@31gym-thess.thess.sch.gr</t>
  </si>
  <si>
    <t>ΓΕΩΡΓΙΑ ΓΑΡΕΖΟΥ</t>
  </si>
  <si>
    <t>ΗΜΕΡΗΣΙΟ ΓΥΜΝΑΣΙΟ ΒΑΣΙΛΙΚΩΝ ΘΕΣΣΑΛΟΝΙΚΗΣ</t>
  </si>
  <si>
    <t>mail@gym-vasil.thess.sch.gr</t>
  </si>
  <si>
    <t>ΜΑΡΙΑ ΚΕΣΣΟΠΟΥΛΟΥ</t>
  </si>
  <si>
    <t>15ο ΗΜΕΡΗΣΙΟ ΓΥΜΝΑΣΙΟ ΘΕΣΣΑΛΟΝΙΚΗΣ</t>
  </si>
  <si>
    <t>mail@15gym-thess.thess.sch.gr</t>
  </si>
  <si>
    <t>ΖΩΗ ΤΕΡΛΙΜΠΑΚΟΥ</t>
  </si>
  <si>
    <t>4ο ΗΜΕΡΗΣΙΟ ΓΥΜΝΑΣΙΟ ΤΟΥΜΠΑΣ ΘΕΣΣΑΛΟΝΙΚΗΣ</t>
  </si>
  <si>
    <t>mail@4gym-toump.thess.sch.gr</t>
  </si>
  <si>
    <t>ΑΙΚΑΤΕΡΙΝΗ ΠΑΛΑΙΟΧΩΡΙΝΟΥ</t>
  </si>
  <si>
    <t>1ο ΗΜΕΡΗΣΙΟ ΓΥΜΝΑΣΙΟ ΧΑΡΙΛΑΟΥ</t>
  </si>
  <si>
    <t>mail@1gym-charil.thess.sch.gr</t>
  </si>
  <si>
    <t>ΠΑΝΑΓΙΩΤΑ ΚΑΤΣΙΟΥΛΑ</t>
  </si>
  <si>
    <t>6ο ΗΜΕΡΗΣΙΟ ΓΥΜΝΑΣΙΟ ΚΑΛΑΜΑΡΙΑΣ</t>
  </si>
  <si>
    <t>mail@6gym-kalam.thess.sch.gr</t>
  </si>
  <si>
    <t>ΧΡΙΣΤΙΝΑ ΓΑΙΤΑΝΑΚΗ</t>
  </si>
  <si>
    <t>7ο ΗΜΕΡΗΣΙΟ ΓΥΜΝΑΣΙΟ ΚΑΛΑΜΑΡΙΑΣ</t>
  </si>
  <si>
    <t>7gymkala@sch.gr</t>
  </si>
  <si>
    <t>Πάτμου 13</t>
  </si>
  <si>
    <t>ΛΕΩΝΙΔΑΣ ΠΡΑΠΑΣ</t>
  </si>
  <si>
    <t>19ο ΗΜΕΡΗΣΙΟ ΓΥΜΝΑΣΙΟ ΘΕΣΣΑΛΟΝΙΚΗΣ</t>
  </si>
  <si>
    <t>mail@19gym-thess.thess.sch.gr</t>
  </si>
  <si>
    <t>ΜΑΡΙΑ ΦΑΡΣΙΑΡΩΤΟΥ</t>
  </si>
  <si>
    <t>8ο ΗΜΕΡΗΣΙΟ ΕΠΑΛ ΘΕΣΣΑΛΟΝΙΚΗΣ</t>
  </si>
  <si>
    <t>8epal-thess@sch.gr</t>
  </si>
  <si>
    <t>ΗΛΙΑΣ ΓΡΗΓΟΡΙΑΔΗΣ</t>
  </si>
  <si>
    <t>11ο ΗΜΕΡΗΣΙΟ ΓΥΜΝΑΣΙΟ ΘΕΣΣΑΛΟΝΙΚΗΣ</t>
  </si>
  <si>
    <t>mail@11gym-thess.thess.sch.gr</t>
  </si>
  <si>
    <t>ΠΑΡΟΔΟΣ ΣΚΟΥΦΑ</t>
  </si>
  <si>
    <t>ΔΕΣΠΟΙΝΑ ΘΑΝΟΥ</t>
  </si>
  <si>
    <t>1ο ΗΜΕΡΗΣΙΟ ΓΥΜΝΑΣΙΟ ΘΕΡΜΗΣ ΘΕΣΣΑΛΟΝΙΚΗΣ</t>
  </si>
  <si>
    <t>1gymther@sch.gr</t>
  </si>
  <si>
    <t>ΡΑΦΑΗΛΙΔΟΥ ΠΑΠΑΔΑΚΗ ΚΥΡΙΑΚΗΣ 4</t>
  </si>
  <si>
    <t>ΧΑΡΑΛΑΜΠΟΣ ΠΑΡΑΣΚΕΛΙΔΗΣ</t>
  </si>
  <si>
    <t>Μουσικό Γυμνάσιο με Μουσικές Λυκειακές Τάξεις</t>
  </si>
  <si>
    <t>ΜΟΥΣΙΚΟ ΓΥΜΝΑΣΙΟ ΘΕΣΣΑΛΟΝΙΚΗΣ ΜΕ ΛΥΚΕΙΑΚΕΣ ΤΑΞΕΙΣ</t>
  </si>
  <si>
    <t>mail@gym-mous-thess.thess.sch.gr</t>
  </si>
  <si>
    <t>ΠΡΟΕΚΤΑΣΗ ΕΓΝΑΤΙΑΣ 118</t>
  </si>
  <si>
    <t>ΑΛΕΞΑΝΔΡΑ ΜΑΥΡΙΔΟΥ</t>
  </si>
  <si>
    <t>13ο ΗΜΕΡΗΣΙΟ ΓΥΜΝΑΣΙΟ ΘΕΣΣΑΛΟΝΙΚΗΣ</t>
  </si>
  <si>
    <t>mail@13gym-thess.thess.sch.gr</t>
  </si>
  <si>
    <t>ΙΩΑΝΝΗΣ ΔΑΣΚΑΛΟΥ</t>
  </si>
  <si>
    <t>4ο ΗΜΕΡΗΣΙΟ ΓΥΜΝΑΣΙΟ ΚΑΛΑΜΑΡΙΑΣ ΘΕΣΣΑΛΟΝΙΚΗΣ</t>
  </si>
  <si>
    <t>mail@4gym-kalam.thess.sch.gr</t>
  </si>
  <si>
    <t>ΚΑΠΠΑΔΟΚΙΑΣ - ΑΛΚΥΟΝΟΣ 16</t>
  </si>
  <si>
    <t>ΝΙΚΟΛΑΟΣ ΓΕΡΑΚΗΣ</t>
  </si>
  <si>
    <t>8ο ΗΜΕΡΗΣΙΟ ΓΥΜΝΑΣΙΟ ΚΑΛΑΜΑΡΙΑΣ ΘΕΣΣΑΛΟΝΙΚΗΣ</t>
  </si>
  <si>
    <t>mail@8gym-kalam.thess.sch.gr</t>
  </si>
  <si>
    <t>ΜΑΡΙΑ ΚΕΛΕΠΟΥΡΗ</t>
  </si>
  <si>
    <t>3ο ΗΜΕΡΗΣΙΟ ΓΥΜΝΑΣΙΟ ΘΕΣΣΑΛΟΝΙΚΗΣ</t>
  </si>
  <si>
    <t>3gymthes@sch.gr</t>
  </si>
  <si>
    <t>ΟΛΥΜΠΙΑΔΟΣ 137 &amp;  ΑΠΟΣΤΟΛΟΥ ΠΑΥΛΟΥ 28</t>
  </si>
  <si>
    <t>ΣΤΑΥΡΟΥΛΑ ΠΑΤΕΛΗ</t>
  </si>
  <si>
    <t>9ο ΗΜΕΡΗΣΙΟ ΓΥΜΝΑΣΙΟ ΚΑΛΑΜΑΡΙΑΣ ΘΕΣΣΑΛΟΝΙΚΗΣ</t>
  </si>
  <si>
    <t>mail@9gym-kalam.thess.sch.gr</t>
  </si>
  <si>
    <t>ΑΝ. ΠΑΠΑΝΔΡΕΟΥ - ΑΝΤ.ΤΡΙΤΣΗ</t>
  </si>
  <si>
    <t>ΠΑΝΑΓΙΩΤΗΣ ΒΑΣΙΛΕΙΑΔΗΣ</t>
  </si>
  <si>
    <t>3ο ΗΜΕΡΗΣΙΟ ΓΥΜΝΑΣΙΟ ΚΑΛΑΜΑΡΙΑΣ</t>
  </si>
  <si>
    <t>mail@3gym-kalam.thess.sch.gr</t>
  </si>
  <si>
    <t>ΜΗΤΡ. ΓΕΝΝΑΔΙΟΥ 3</t>
  </si>
  <si>
    <t>ΕΥΛΑΜΠΙΑ ΚΟΥΣΙΔΟΥ</t>
  </si>
  <si>
    <t>ΗΜΕΡΗΣΙΟ ΓΥΜΝΑΣΙΟ ΝΕΩΝ ΕΠΙΒΑΤΩΝ ΘΕΣΣΑΛΟΝΙΚΗΣ</t>
  </si>
  <si>
    <t>mail@gym-n-epivat.thess.sch.gr</t>
  </si>
  <si>
    <t>ΓΑΒΡΙΗΛΙΔΗ 1</t>
  </si>
  <si>
    <t>ΔΗΜΗΤΡΑ ΓΚΙΡΛΟΥ</t>
  </si>
  <si>
    <t>1ο ΠΡΟΤΥΠΟ ΓΥΜΝΑΣΙΟ ΘΕΣΣΑΛΟΝΙΚΗΣ</t>
  </si>
  <si>
    <t>mail@1gym-peir-thess.thess.sch.gr</t>
  </si>
  <si>
    <t>ΕΜΜΑΝΟΥΗΛ ΚΟΣΜΙΔΗΣ</t>
  </si>
  <si>
    <t>1ο ΗΜΕΡΗΣΙΟ ΓΥΜΝΑΣΙΟ ΑΝΩ ΤΟΥΜΠΑΣ ΘΕΣΣΑΛΟΝΙΚΗΣ</t>
  </si>
  <si>
    <t>mail@1gym-an-toump.thess.sch.gr</t>
  </si>
  <si>
    <t>ΚΛΕΑΝΘΟΥΣ - ΠΑΠΑΗΛΙΑΚΗ</t>
  </si>
  <si>
    <t>ΒΙΚΤΩΡΙΑ ΜΥΡΩΝΗ</t>
  </si>
  <si>
    <t>1ο ΗΜΕΡΗΣΙΟ ΓΥΜΝΑΣΙΟ ΜΑΛΑΚΟΠΗΣ ΘΕΣΣΑΛΟΝΙΚΗΣ</t>
  </si>
  <si>
    <t>mail@1gym-malakop.thess.sch.gr</t>
  </si>
  <si>
    <t>ΓΡΗΓΟΡΙΟΥ ΛΑΜΠΡΑΚΗ 204</t>
  </si>
  <si>
    <t>ΒΑΙΟΣ ΔΙΑΜΑΝΤΙΔΗΣ</t>
  </si>
  <si>
    <t>12ο ΗΜΕΡΗΣΙΟ ΓΥΜΝΑΣΙΟ ΘΕΣΣΑΛΟΝΙΚΗΣ</t>
  </si>
  <si>
    <t>mail@12gym-thess.thess.sch.gr</t>
  </si>
  <si>
    <t>ΑΓΓΕΛΙΚΗ ΚΟΝΤΟΓΙΑΝΝΟΓΛΟΥ</t>
  </si>
  <si>
    <t>8ο ΗΜΕΡΗΣΙΟ ΓΥΜΝΑΣΙΟ ΘΕΣΣΑΛΟΝΙΚΗΣ</t>
  </si>
  <si>
    <t>mail@8gym-thess.thess.sch.gr</t>
  </si>
  <si>
    <t>ΛΥΣΙΚΡΑΤΟΥΣ 9</t>
  </si>
  <si>
    <t>ΔΗΜΗΤΡΙΟΣ ΘΕΟΛΟΓΟΥ</t>
  </si>
  <si>
    <t>1ο ΗΜΕΡΗΣΙΟ ΓΥΜΝΑΣΙΟ ΤΡΙΑΝΔΡΙΑΣ ΘΕΣΣΑΛΟΝΙΚΗΣ</t>
  </si>
  <si>
    <t>mail@1gym-triandr.thess.sch.gr</t>
  </si>
  <si>
    <t>ΓΥΜΝΑΣΤΗΡΙΟΥ 2</t>
  </si>
  <si>
    <t>ΓΑΡΥΦΑΛΛΙΑ ΣΤΑΥΡΗ</t>
  </si>
  <si>
    <t>1ο ΗΜΕΡΗΣΙΟ ΓΥΜΝΑΣΙΟ ΚΑΛΑΜΑΡΙΑΣ ΘΕΣΣΑΛΟΝΙΚΗΣ "ΦΡΟΝΤΙΣΤΗΡΙΟΝ ΤΡΑΠΕΖΟΥΝΤΟΣ"</t>
  </si>
  <si>
    <t>mail@1gym-kalam.thess.sch.gr</t>
  </si>
  <si>
    <t>ΧΗΛΗΣ 12</t>
  </si>
  <si>
    <t>ΝΙΚΟΛΑΟΣ ΜΕΡΟΥΣΗΣ</t>
  </si>
  <si>
    <t>1ο ΗΜΕΡΗΣΙΟ ΓΥΜΝΑΣΙΟ ΘΕΣΣΑΛΟΝΙΚΗΣ</t>
  </si>
  <si>
    <t>1gymthes@sch.gr</t>
  </si>
  <si>
    <t>ΒΑΣΙΛΙΣΣΗΣ ΟΛΓΑΣ 3-5</t>
  </si>
  <si>
    <t>ΤΡΥΦΩΝ ΤΟΓΑΝΙΔΗΣ</t>
  </si>
  <si>
    <t>26ο ΗΜΕΡΗΣΙΟ ΓΥΜΝΑΣΙΟ ΘΕΣΣΑΛΟΝΙΚΗΣ</t>
  </si>
  <si>
    <t>mail@26gym-thess.thess.sch.gr</t>
  </si>
  <si>
    <t>ΔΕΣΠΟΙΝΑ ΚΑΛΟΓΙΑΝΝΙΔΟΥ</t>
  </si>
  <si>
    <t>10ο ΗΜΕΡΗΣΙΟ ΓΥΜΝΑΣΙΟ ΚΑΛΑΜΑΡΙΑΣ</t>
  </si>
  <si>
    <t>mail@10gym-kalam.thess.sch.gr</t>
  </si>
  <si>
    <t>ΠΑΝΑΓΙΩΤΗΣ ΚΑΛΑΙΤΖΙΔΗΣ</t>
  </si>
  <si>
    <t>6ο ΗΜΕΡΗΣΙΟ ΓΥΜΝΑΣΙΟ ΘΕΣΣΑΛΟΝΙΚΗΣ</t>
  </si>
  <si>
    <t>mail@6gym-thess.thess.sch.gr</t>
  </si>
  <si>
    <t>ΟΜΗΡΟΥ 2-4</t>
  </si>
  <si>
    <t>ΧΡΥΣΑΦΕΝΙΑ ΚΑΛΑΜΑΡΑ</t>
  </si>
  <si>
    <t>3ο ΗΜΕΡΗΣΙΟ ΓΥΜΝΑΣΙΟ ΧΑΡΙΛΑΟΥ</t>
  </si>
  <si>
    <t>3gymchar@sch.gr</t>
  </si>
  <si>
    <t>ΚΑΡΔΙΤΣΑΣ 1Α</t>
  </si>
  <si>
    <t>ΑΙΚΑΤΕΡΙΝΗ ΛΑΛΑΓΙΑΝΝΗ</t>
  </si>
  <si>
    <t>5ο ΕΣΠΕΡΙΝΟ ΕΠΑΛ ΘΕΣΣΑΛΟΝΙΚΗΣ</t>
  </si>
  <si>
    <t>mail@5epal-esp-thess.thess.sch.gr</t>
  </si>
  <si>
    <t>ΧΡΙΣΤΟΦΙΛΗ ΤΣΙΑΜΗ</t>
  </si>
  <si>
    <t>ΗΜΕΡΗΣΙΟ ΓΥΜΝΑΣΙΟ ΧΟΡΤΙΑΤΗ</t>
  </si>
  <si>
    <t>mail@gym-chort.thess.sch.gr</t>
  </si>
  <si>
    <t>ΣΧΟΛΕΙΩΝ 2</t>
  </si>
  <si>
    <t>ΜΑΡΙΑ ΒΑΡΒΑΡΑ ΛΙΑΚΟΥ</t>
  </si>
  <si>
    <t>5ο ΗΜΕΡΗΣΙΟ ΓΥΜΝΑΣΙΟ ΘΕΣΣΑΛΟΝΙΚΗ</t>
  </si>
  <si>
    <t>mail@5gym-thess.thess.sch.gr</t>
  </si>
  <si>
    <t>ΚΡΙΕΖΩΤΟΥ 2</t>
  </si>
  <si>
    <t>ΜΑΡΙΑ ΛΥΚΑΡΤΣΗ</t>
  </si>
  <si>
    <t>4ο ΗΜΕΡΗΣΙΟ ΓΕΝΙΚΟ ΛΥΚΕΙΟ ΚΑΛΑΜΑΡΙΑΣ ΘΕΣΣΑΛΟΝΙΚΗΣ</t>
  </si>
  <si>
    <t>mail@4lyk-kalam.thess.sch.gr</t>
  </si>
  <si>
    <t>Μ. ΑΛΕΞΑΝΔΡΟΥ - ΑΝ. ΘΡΑΚΗΣ</t>
  </si>
  <si>
    <t>ΚΩΝΣΤΑΝΤΙΝΟΣ ΚΟΥΚΟΥΛΑΣ</t>
  </si>
  <si>
    <t>Ιδιωτικά Σχολεία</t>
  </si>
  <si>
    <t>Ξένο Λύκειο</t>
  </si>
  <si>
    <t>ΓΕΡΜΑΝΙΚΗ ΣΧΟΛΗ ΘΕΣΣΑΛΟΝΙΚΗΣ</t>
  </si>
  <si>
    <t>mail@lyk-german.thess.sch.gr</t>
  </si>
  <si>
    <t>ΕΝΑΤΟ ΧΛΜ ΘΕΣΣΑΛΟΝΙΚΗΣ ΘΕΡΜΗΣ</t>
  </si>
  <si>
    <t>ΝΙΚΟΛΑΟΣ ΛΙΟΛΙΟΣ</t>
  </si>
  <si>
    <t>1ο ΗΜΕΡΗΣΙΟ ΓΕΝΙΚΟ ΛΥΚΕΙΟ ΚΑΛΑΜΑΡΙΑΣ ΘΕΣΣΑΛΟΝΙΚΗΣ "ΦΡΟΝΤΙΣΤΗΡΙΟΝ ΤΡΑΠΕΖΟΥΝΤΟΣ"</t>
  </si>
  <si>
    <t>mail@1lyk-kalam.thess.sch.gr</t>
  </si>
  <si>
    <t>ΑΙΚΑΤΕΡΙΝΗ ΑΝΔΡΙΑΝΑΚΗ</t>
  </si>
  <si>
    <t>2ο ΗΜΕΡΗΣΙΟ ΓΥΜΝΑΣΙΟ ΠΕΡΑΙΑΣ ΘΕΣΣΑΛΟΝΙΚΗΣ</t>
  </si>
  <si>
    <t>mail@2gym-peraias.thess.sch.gr</t>
  </si>
  <si>
    <t>ΑΝΘΕΩΝ 22- 24</t>
  </si>
  <si>
    <t>ΚΩΝΣΤΑΝΤΙΝΟΣ ΤΑΧΤΣΙΔΗΣ</t>
  </si>
  <si>
    <t>30ο ΗΜΕΡΗΣΙΟ ΓΥΜΝΑΣΙΟ ΘΕΣΣΑΛΟΝΙΚΗΣ - ΚΩΝΣΤΑΝΤΙΝΟΣ ΚΑΡΑΘΕΟΔΩΡΗ</t>
  </si>
  <si>
    <t>mail@30gym-thess.thess.sch.gr</t>
  </si>
  <si>
    <t>ΜΑΖΑΡΑΚΗ 1</t>
  </si>
  <si>
    <t>ΙΩΑΝΝΗΣ ΓΚΟΥΜΑΣ</t>
  </si>
  <si>
    <t>1ο ΗΜΕΡΗΣΙΟ ΓΥΜΝΑΣΙΟ ΤΟΥΜΠΑΣ ΘΕΣΣΑΛΟΝΙΚΗΣ</t>
  </si>
  <si>
    <t>1gymtoumpas@sch.gr</t>
  </si>
  <si>
    <t>ΑΛΕΞΑΝΔΡΟΣ ΝΙΚΟΛΑΙΔΗΣ</t>
  </si>
  <si>
    <t>2ο ΗΜΕΡΗΣΙΟ ΓΥΜΝΑΣΙΟ ΜΑΛΑΚΟΠΗΣ ΘΕΣΣΑΛΟΝΙΚΗΣ</t>
  </si>
  <si>
    <t>mail@2gym-malak.thess.sch.gr</t>
  </si>
  <si>
    <t>ΑΛΕΞ. ΣΠΑΝΟΥ 2</t>
  </si>
  <si>
    <t>ΕΜΜΑΝΟΥΗΛ ΟΡΦΑΝΟΥΔΑΚΗΣ</t>
  </si>
  <si>
    <t>1ο ΗΜΕΡΗΣΙΟ ΓΥΜΝΑΣΙΟ ΠΑΝΟΡΑΜΑΤΟΣ ΘΕΣΣΑΛΟΝΙΚΗΣ</t>
  </si>
  <si>
    <t>mail@1gym-panor.thess.sch.gr</t>
  </si>
  <si>
    <t>ΥΔΡΑΓΩΓΕΙΟΥ 2</t>
  </si>
  <si>
    <t>ΒΕΝΕΤΙΑ ΚΑΠΑΧΤΣΗ</t>
  </si>
  <si>
    <t>2ο ΗΜΕΡΗΣΙΟ ΓΥΜΝΑΣΙΟ ΧΑΡΙΛΑΟΥ</t>
  </si>
  <si>
    <t>mail@2gym-charil.thess.sch.gr</t>
  </si>
  <si>
    <t>ΚΩΝΣΤΑΝΤΙΝΟΣ ΦΡΑΓΚΑΤΖΗΣ</t>
  </si>
  <si>
    <t>32ο ΗΜΕΡΗΣΙΟ ΓΕΝΙΚΟ ΛΥΚΕΙΟ ΘΕΣΣΑΛΟΝΙΚΗΣ</t>
  </si>
  <si>
    <t>mail@32lyk-thess.thess.sch.gr</t>
  </si>
  <si>
    <t>ΚΑΡΔΙΤΣΑΣ 1Α &amp; ΛΕΥΚΩΣΙΑΣ</t>
  </si>
  <si>
    <t>ΕΛΕΥΘΕΡΙΟΣ ΑΣΒΕΣΤΟΠΟΥΛΟΣ</t>
  </si>
  <si>
    <t>1ο ΗΜΕΡΗΣΙΟ ΓΥΜΝΑΣΙΟ ΠΕΡΑΙΑΣ ΘΕΣΣΑΛΟΝΙΚΗΣ</t>
  </si>
  <si>
    <t>mail@gym-peraias.thess.sch.gr</t>
  </si>
  <si>
    <t>ΠΗΓΑΣΟΥ 6</t>
  </si>
  <si>
    <t>ΚΩΝΣΤΑΝΤΙΝΟΣ ΚΟΚΟΓΙΑΝΝΗΣ</t>
  </si>
  <si>
    <t>Γυμνάσιο Διαπολιτισμικής Εκπαίδευσης</t>
  </si>
  <si>
    <t>ΓΥΜΝΑΣΙΟ ΔΙΑΠΟΛΙΤΙΣΜΙΚΗΣ ΕΚΠΑΙΔΕΥΣΗΣ ΑΝΑΤΟΛΙΚΗΣ ΘΕΣΣΑΛΟΝΙΚΗΣ</t>
  </si>
  <si>
    <t>mail@gym-diap-thess.thess.sch.gr</t>
  </si>
  <si>
    <t>ΕΘΝΙΚΗΣ ΑΜΥΝΗΣ  8</t>
  </si>
  <si>
    <t>ΒΑΡΒΑΡΑ ΧΡΥΣΑΦΗ</t>
  </si>
  <si>
    <t>Ειδικής Επαγγελματικής Εκπαίδευσης και Κατάρτισης</t>
  </si>
  <si>
    <t>ΕΕΕΕΚ</t>
  </si>
  <si>
    <t>1ο Ε.Ε.Ε.ΕΚ. ΘΕΣΣΑΛΟΝΙΚΗΣ</t>
  </si>
  <si>
    <t>mail@eeeek.thess.sch.gr</t>
  </si>
  <si>
    <t>ΠΑΥΣΙΛΥΠΟΥ 5</t>
  </si>
  <si>
    <t>ΜΑΡΙΑ ΜΠΕΗ</t>
  </si>
  <si>
    <t>Ιδιωτικό Λύκειο</t>
  </si>
  <si>
    <t>ΑΡΣΑΚΕΙΟ ΓΕΝΙΚΟ ΛΥΚΕΙΟ ΘΕΣΣΑΛΟΝΙΚΗΣ ΤΗΣ Φ.Ε.</t>
  </si>
  <si>
    <t>lyk-t@e-arsakeio.gr</t>
  </si>
  <si>
    <t>ΕΛΑΙΩΝΕΣ ΠΥΛΑΙΑΣ</t>
  </si>
  <si>
    <t>ΑΝΝΑ ΣΓΟΥΡΟΥ</t>
  </si>
  <si>
    <t>1ο ΕΕΕΕΚ ΘΕΡΜΗΣ - ΠΡΩΤΟ ΕΕΕΕΚ ΔΗΜΟΥ ΘΕΡΜΗΣ</t>
  </si>
  <si>
    <t>mail@eeek.thess.sch.gr</t>
  </si>
  <si>
    <t>ΤΑΒΑΚΗ 8 - ΜΑΚΡΥΓΙΑΝΝΗ ΓΩΝΙΑ</t>
  </si>
  <si>
    <t>ΕΛΕΝΗ ΠΕΓΚΛΙΔΟΥ</t>
  </si>
  <si>
    <t>1ο Ε.Ε.Ε.ΕΚ ΔΗΜΟΥ ΠΥΛΑΙΑΣ-ΧΟΡΤΙΑΤΗ - ΕΡΓΑΣΤΗΡΙΟ ΕΙΔΙΚΗΣ ΕΠΑΓΓΕΛΜΑΤΙΚΗΣ ΕΚΠΑΙΔΕΥΣΗΣ</t>
  </si>
  <si>
    <t>mail@1eeeek-panor.thess.sch.gr</t>
  </si>
  <si>
    <t>ΚΟΜΝΗΝΩΝ 86</t>
  </si>
  <si>
    <t>ΣΟΦΙΑ ΚΟΥΡΤΙΔΟΥ</t>
  </si>
  <si>
    <t>2ο ΗΜΕΡΗΣΙΟ ΓΕΝΙΚΟ ΛΥΚΕΙΟ ΘΕΡΜΑΪΚΟΥ ΘΕΣΣΑΛΟΝΙΚΗΣ</t>
  </si>
  <si>
    <t>mail@2lyk-therm.thess.sch.gr</t>
  </si>
  <si>
    <t>ΟΛΥΜΠΙΑΔΟΣ ΚΑΙ ΚΥΠΡΟΥ</t>
  </si>
  <si>
    <t>ΣΟΦΙΑ ΖΗΦΚΟΠΟΥΛΟΥ</t>
  </si>
  <si>
    <t>Ξένο Γυμνάσιο</t>
  </si>
  <si>
    <t>ΑΜΕΡΙΚΑΝΙΚΟ ΚΟΛΛΕΓΙΟ "ΑΝΑΤΟΛΙΑ" 1ο ΙΔΙΩΤΙΚΟ ΓΥΜΝΑΣΙΟ</t>
  </si>
  <si>
    <t>Τ.Θ. 21021 ΠΥΛΑΙΑ ΘΕΣΣΑΛΟΝΙΚΗ 55510</t>
  </si>
  <si>
    <t>ΕΛΙΣΑΒΕΤ ΕΞΗΝΤΑΒΕΛΩΝΗ</t>
  </si>
  <si>
    <t>Ξένο Ημερήσιο ΕΠΑΛ</t>
  </si>
  <si>
    <t>ΙΔΙΩΤΙΚΟ ΗΜΕΡΗΣΙΟ ΕΠΑΓΓΕΛΜΑΤΙΚΟ ΛΥΚΕΙΟ  "ΑΜΕΡΙΚΑΝΙΚΗ ΓΕΩΡΓΙΚΗ ΣΧΟΛΗ" (Φ1/26/87157/Δ5/28-9-2006 ΥΠΕΠΘ)</t>
  </si>
  <si>
    <t>epal.admin@afs.edu.gr</t>
  </si>
  <si>
    <t>ΜΑΡΙΝΟΥ ΑΝΤΥΠΑ 54 (Τ.Θ. 60097)</t>
  </si>
  <si>
    <t>ΑΠΟΣΤΟΛΟΣ ΒΟΥΡΚΟΥΔΗΣ</t>
  </si>
  <si>
    <t>3ο ΓΥΜΝΑΣΙΟ ΘΕΡΜΗΣ ΘΕΣΣΑΛΟΝΙΚΗΣ</t>
  </si>
  <si>
    <t>mail@3gym-therm.thess.sch.gr</t>
  </si>
  <si>
    <t>ΘΕΣΗ ΑΠΟΘΗΚΕΣ  - Τ.Θ. Δ1901</t>
  </si>
  <si>
    <t>ΑΙΚΑΤΕΡΙΝΗ ΔΗΜΟΠΟΥΛΟΥ</t>
  </si>
  <si>
    <t>ΙΔΙΩΤΙΚΟ ΓΕΝΙΚΟ ΛΥΚΕΙΟ-ΑΡΙΣΤΟΤΕΛΕΙΟ ΚΟΛΛΕΓΙΟ</t>
  </si>
  <si>
    <t>lykeio@aristotelio.edu.gr</t>
  </si>
  <si>
    <t>Περικλέους &amp; Ευριπίδου</t>
  </si>
  <si>
    <t>57 001</t>
  </si>
  <si>
    <t>ΧΡΗΣΤΟΣ ΓΚΡΟΖΟΥΔΗΣ</t>
  </si>
  <si>
    <t>ΕΛΛΗΝΟΓΑΛΛΙΚΗ ΣΧΟΛΗ ΚΑΛΑΜΑΡΙ - ΙΔΙΩΤΙΚΟ ΗΜΕΡΗΣΙΟ ΓΕΝΙΚΟ ΛΥΚΕΙΟ</t>
  </si>
  <si>
    <t>info@kalamari.gr</t>
  </si>
  <si>
    <t>ΓΕΩΡΓΙΚΗΣ ΣΧΟΛΗΣ 44</t>
  </si>
  <si>
    <t>ΓΕΩΡΓΙΟΣ ΝΙΞΑΡΛΙΔΗΣ</t>
  </si>
  <si>
    <t>2ο  ΓΥΜΝΑΣΙΟ ΜΙΚΡΑΣ</t>
  </si>
  <si>
    <t>mail@2gym-mikras.thess.sch.gr</t>
  </si>
  <si>
    <t>ΜΑΚΕΔΟΝΙΑΣ 8 Τ.Θ. 1670</t>
  </si>
  <si>
    <t>ΘΕΟΔΩΡΟΣ ΑΪΒΑΛΙΩΤΗΣ</t>
  </si>
  <si>
    <t>ΙΔΙΩΤΙΚΟ ΗΜΕΡΗΣΙΟ ΓΕΝΙΚΟ ΛΥΚΕΙΟ "ΑΜΕΡΙΚΑΝΙΚΗ ΓΕΩΡΓΙΚΗ ΣΧΟΛΗ"</t>
  </si>
  <si>
    <t>mail@lyk-ags.thess.sch.gr</t>
  </si>
  <si>
    <t>ΕΜΜΑΝΟΥΗΛ ΠΕΔΙΩΤΑΚΗΣ</t>
  </si>
  <si>
    <t>Ιδιωτικό Λύκειο - ΕΚΠΑΙΔΕΥΤΗΡΙΑ Ε. ΜΑΝΤΟΥΛΙΔΗ Α.Ε.</t>
  </si>
  <si>
    <t>mail@lyk-mantoul.thess.sch.gr</t>
  </si>
  <si>
    <t>Θεσσαλονίκης -  Ν. Μουδανιών</t>
  </si>
  <si>
    <t>ΑΣΠΑΣΙΑ ΧΑΣΙΩΤΗ</t>
  </si>
  <si>
    <t>ΓΕΝΙΚΟ ΛΥΚΕΙΟ ΦΙΛΥΡΟΥ</t>
  </si>
  <si>
    <t>mail@3lyk-chort.thess.sch.gr</t>
  </si>
  <si>
    <t>ΠΗΝΕΛΟΠΗ ΚΑΖΑ</t>
  </si>
  <si>
    <t>Γενικό Εκκλησιαστικό Λύκειο - Γυμνάσιο</t>
  </si>
  <si>
    <t>ΠΡΟΤΥΠΟ  ΕΚΚΛΗΣΙΑΣΤΙΚΟ ΓΥΜΝΑΣΙΟ - ΠΡΟΤΥΠΟ ΕΚΚΛΗΣΙΑΣΤΙΚΟ ΛΥΚΕΙΟ  ΝΕΑΠΟΛΕΩΣ «ΑΓΙΟΣ ΓΕΩΡΓΙΟΣ Ο ΝΕΑΠΟΛΙΤΗΣ»</t>
  </si>
  <si>
    <t>mail@lyk-ekkl-neapol.thess.sch.gr</t>
  </si>
  <si>
    <t>ΝΙΚΟΛΑΟΥ ΚΑΠΑΤΟΥ 6</t>
  </si>
  <si>
    <t>ΕΥΔΟΚΙΑ ΓΙΑΝΝΑΤΗ</t>
  </si>
  <si>
    <t>2ο ΗΜΕΡΗΣΙΟ ΓΕΝΙΚΟ ΛΥΚΕΙΟ ΘΕΡΜΗΣ ΘΕΣΣΑΛΟΝΙΚΗΣ - "ΓΙΩΡΓΟΣ ΙΩΑΝΝΟΥ"</t>
  </si>
  <si>
    <t>mail@2lyk-thermis.thess.sch.gr</t>
  </si>
  <si>
    <t>ΑΓΙΑΣ ΑΝΑΣΤΑΣΙΑΣ</t>
  </si>
  <si>
    <t>ΙΦΙΓΕΝΕΙΑ ΚΩΦΟΥ</t>
  </si>
  <si>
    <t>ΙΔΙΩΤΙΚΟ ΗΜΕΡΗΣΙΟ ΛΥΚΕΙΟ ΘΕΣΣΑΛΟΝΙΚΗΣ- ΕΛΛΗΝΙΚΟ ΚΟΛΛΕΓΙΟ ΘΕΣΣΑΛΟΝΙΚΗΣ</t>
  </si>
  <si>
    <t>mail@lyk-ell-kollege.thess.sch.gr</t>
  </si>
  <si>
    <t>ΔΡΟΣΙΑ ΘΕΡΜΗΣ</t>
  </si>
  <si>
    <t>ΠΑΝΑΓΙΩΤΗΣ ΤΣΟΛΑΚΙΔΗΣ</t>
  </si>
  <si>
    <t>Ιδιωτικό Γυμνάσιο</t>
  </si>
  <si>
    <t>ΙΔΙΩΤΙΚΟ ΓΥΜΝΑΣΙΟ ΘΕΣΣΑΛΟΝΙΚΗ - ΑΡΙΣΤΟΤΕΛΕΙΟ ΚΟΛΛΕΓΙΟ</t>
  </si>
  <si>
    <t>Περικλέους &amp; Ευρυπίδου</t>
  </si>
  <si>
    <t>ΔΗΜΟΣ ΜΑΓΓΙΡΑΣ</t>
  </si>
  <si>
    <t>2ο ΗΜΕΡΗΣΙΟ ΓΥΜΝΑΣΙΟ ΘΕΣΣΑΛΟΝΙΚΗΣ</t>
  </si>
  <si>
    <t>mail@2gym-thess.thess.sch.gr</t>
  </si>
  <si>
    <t>ΝΙΚΟΛΕΤΤΑ ΔΕΛΗΓΙΑΝΝΗ</t>
  </si>
  <si>
    <t>2ο ΗΜΕΡΗΣΙΟ ΓΕΝΙΚΟ ΛΥΚΕΙΟ ΘΕΣΣΑΛΟΝΙΚΗΣ</t>
  </si>
  <si>
    <t>mail@2lyk-thess.thess.sch.gr</t>
  </si>
  <si>
    <t>ΑΝΕΣΤΗΣ ΧΑΤΖΗΙΩΑΚΕΙΜΙΔΗΣ</t>
  </si>
  <si>
    <t>Εσπερινό Γενικό Λύκειο</t>
  </si>
  <si>
    <t>1ο ΕΣΠΕΡΙΝΟ ΓΕΝΙΚΟ ΛΥΚΕΙΟ ΘΕΣΣΑΛΟΝΙΚΗΣ</t>
  </si>
  <si>
    <t>mail@1lyk-esp-thess.thess.sch.gr</t>
  </si>
  <si>
    <t>ΕΛΕΝΗ ΤΟΔΑ</t>
  </si>
  <si>
    <t>ΙΔΙΩΤΙΚΟ ΗΜΕΡΗΣΙΟ ΛΥΚΕΙΟ ΘΕΣΣΑΛΟΝΙΚΗΣ " ΕΚΠΑΙΔΕΥΤΗΡΙΑ ΒΑΣΙΛΕΙΑΔΗ"</t>
  </si>
  <si>
    <t>mail@lyk-vasileiad.thess.sch.gr</t>
  </si>
  <si>
    <t>ΔΩΔΕΚΑΤΟ ΧΙΛΙΟΜΕΤΡΟ ΘΕΣΣΑΛΟΝΙΚΗΣ ΜΟΥΔΑΝΙΩΝ</t>
  </si>
  <si>
    <t>ΚΩΝΣΤΑΝΤΙΝΟΣ ΒΑΣΙΛΕΙΑΔΗΣ</t>
  </si>
  <si>
    <t>ΙΔΙΩΤΙΚΟ ΛΥΚΕΙΟ - ΣΥΛΛΟΓΟΣ - ΕΚΠΑΙΔΕΥΤΗΡΙΑ "Ο ΑΠΟΣΤΟΛΟΣ ΠΑΥΛΟΣ"</t>
  </si>
  <si>
    <t>mail@lyk-apost-pavlos.thess.sch.gr</t>
  </si>
  <si>
    <t>ΚΕΝΝΕΝΤΥ 119</t>
  </si>
  <si>
    <t>ΝΕΦΕΛΗ ΧΟΥΡΜΟΥΖΗ</t>
  </si>
  <si>
    <t>2ο ΙΔΙΩΤΙΚΟ ΗΜΕΡΗΣΙΟ ΛΥΚΕΙΟ ΘΕΣΣΑΛΟΝΙΚΗ - ΑΜΕΡΙΚΑΝΙΚΟ ΚΟΛΛΕΓΙΟ ΑΝΑΤΟΛΙΑ</t>
  </si>
  <si>
    <t>mail@2lyk-act.thess.sch.gr</t>
  </si>
  <si>
    <t>ΙΩΑΝΝΑ ΤΣΙΤΣΙΚΛΗ</t>
  </si>
  <si>
    <t>1ο ΙΔΙΩΤΙΚΟ ΗΜΕΡΗΣΙΟ ΛΥΚΕΙΟ ΘΕΣΣΑΛΟΝΙΚΗΣ - ΑΝΑΤΟΛΙΑ</t>
  </si>
  <si>
    <t>mail@lyk-act.thess.sch.gr</t>
  </si>
  <si>
    <t>ΚΕΝΕΝΤΥ 60</t>
  </si>
  <si>
    <t>ΣΤΥΛΙΑΝΟΣ ΑΞΑΡΛΗΣ</t>
  </si>
  <si>
    <t>2ο  ΕΝΙΑΙΟ  ΕΙΔΙΚΟ ΕΠΑΓΓΕΛΜΑΤΙΚΟ ΓΥΜΝΑΣΙΟ - ΛΥΚΕΙΟ ΑΝΑΤΟΛΙΚΗΣ ΘΕΣΣΑΛΟΝΙΚΗΣ</t>
  </si>
  <si>
    <t>mail@tee-eaav-thess.thess.sch.gr</t>
  </si>
  <si>
    <t>ΣΤΡΟΦΗ Ν. ΡΥΣΙΟΥ   ΘΕΡΜΗ</t>
  </si>
  <si>
    <t>ΓΕΩΡΓΙΟΣ ΤΟΔΑΣ</t>
  </si>
  <si>
    <t>ΧΡΗΣΤΟΣ ΠΑΝΑΓΙΩΤΟΥ</t>
  </si>
  <si>
    <t>2ο ΗΜΕΡΗΣΙΟ ΓΥΜΝΑΣΙΟ ΝΕΑΣ ΜΗΧΑΝΙΩΝΑΣ</t>
  </si>
  <si>
    <t>mail@2gym-n-michan.thess.sch.gr</t>
  </si>
  <si>
    <t>25ης ΜΑΡΤΙΟΥ 20</t>
  </si>
  <si>
    <t>ΓΕΩΡΓΙΟΣ ΚΥΡΙΤΣΗΣ</t>
  </si>
  <si>
    <t>3ο ΓΥΜΝΑΣΙΟ ΜΙΚΡΑΣ</t>
  </si>
  <si>
    <t>mail@3gym-mikras.thess.sch.gr</t>
  </si>
  <si>
    <t>ΕΥΜΕΝΟΥΣ ΤΟΥ ΚΑΡΔΙΑΝΟΥ</t>
  </si>
  <si>
    <t>ΣΟΦΙΑ ΤΣΑΚΑΛΙΔΟΥ</t>
  </si>
  <si>
    <t>ΕΙΔΙΚΟ ΓΥΜΝΑΣΙΟ ΜΕ ΕΙΔΙΚΕΣ ΛΥΚΕΙΑΚΕΣ ΤΑΞΕΙΣ ΤΟΥ ΝΟΣΟΚΟΜΕΙΟΥ ΠΑΠΑΝΙΚΟΛΑΟΥ</t>
  </si>
  <si>
    <t>gymeidpapanik@sch.gr</t>
  </si>
  <si>
    <t>ΓΕΝΙΚΟ ΝΟΣΟΚΟΜΕΙΟ ΘΕΣΣΑΛΟΝΙΚΗΣ Γ. ΠΑΠΑΝΙΚΟΛΑΟΥ</t>
  </si>
  <si>
    <t>ΓΕΩΡΓΙΟΣ ΚΩΤΣΙΚΑΣ</t>
  </si>
  <si>
    <t>2o ΓΥΜΝΑΣΙΟ ΑΜΕΡΙΚΑΝΙΚΟΥ ΚΟΛΛΕΓΙΟΥ "ΑΝΑΤΟΛΙΑ"</t>
  </si>
  <si>
    <t>acbgyreg@anatolia.edu.gr</t>
  </si>
  <si>
    <t>Τζον Κένεντι 60</t>
  </si>
  <si>
    <t>ΚΑΛΛΙΡΡΟΗ ΣΤΑΜΑΤΗ</t>
  </si>
  <si>
    <t>2ο ΓΕΝΙΚΟ ΛΥΚΕΙΟ ΜΙΚΡΑΣ-ΘΕΡΜΗΣ</t>
  </si>
  <si>
    <t>mail@2lyk-mikras.thess.sch.gr</t>
  </si>
  <si>
    <t>ΘΕΣΣΑΛΟΝΙΚΗΣ-ΜΗΧΑΝΙΩΝΑΣ 14 ΧΛΜ</t>
  </si>
  <si>
    <t>ΔΗΜΗΤΡΑ ΡΗΓΟΠΟΥΛΟΥ</t>
  </si>
  <si>
    <t>ΙΔΙΩΤΙΚΟ ΓΥΜΝΑΣΙΟ ΘΕΣΣΑΛΟΝΙΚΗΣ " ΕΚΠΑΙΔΕΥΤΗΡΙΑ ΒΑΣΙΛΕΙΑΔΗ"</t>
  </si>
  <si>
    <t>mail@gym-vasileiad.thess.sch.gr</t>
  </si>
  <si>
    <t>ΔΩΔΕΚΑΤΟ ΧΛΜ ΘΕΣΣΑΛΟΝΙΚΗΣ ΜΟΥΔΑΝΙΩΝ</t>
  </si>
  <si>
    <t>ΘΕΟΚΛΗΤΟΣ ΧΑΤΖΗΓΕΩΡΓΙΟΥ</t>
  </si>
  <si>
    <t>ΙΔΙΩΤΙΚΟ ΓΥΜΝΑΣΙΟ- ΕΛΛΗΝΙΚΟ ΚΟΛΛΕΓΙΟ ΘΕΣΣΑΛΟΝΙΚΗΣ</t>
  </si>
  <si>
    <t>mail@gym-ell-kollege.thess.sch.gr</t>
  </si>
  <si>
    <t>ΒΑΣΙΛΙΚΗ ΝΙΚΟΛΑΚΑΡΟΥ</t>
  </si>
  <si>
    <t>ΑΡΣΑΚΕΙΟ ΓΥΜΝΑΣΙΟ ΘΕΣΣΑΛΟΝΙΚΗΣ της Φ.Ε.</t>
  </si>
  <si>
    <t>mail@gym-arsak-thess.thess.sch.gr</t>
  </si>
  <si>
    <t>ΚΩΝΣΤΑΝΤΙΝΟΣ ΧΡΥΣΟΒΕΡΓΗΣ</t>
  </si>
  <si>
    <t>ΕΚΠΑΙΔΕΥΤΗΡΙΑ "Ο ΑΠΟΣΤΟΛΟΣ ΠΑΥΛΟΣ" ΙΔΙΩΤΙΚΟ ΓΥΜΝΑΣΙΟ</t>
  </si>
  <si>
    <t>st-paul@otenet.gr</t>
  </si>
  <si>
    <t>ΠΡΟΔΡΟΜΟΣ ΑΓΑΛΛΙΑΔΗΣ</t>
  </si>
  <si>
    <t>Ιδιωτικό Γυμνάσιο - ΕΚΠΑΙΔΕΥΤΗΡΙΑ Ε. ΜΑΝΤΟΥΛΙΔΗ Α.Ε.</t>
  </si>
  <si>
    <t>mail@gym-mantoul.thess.sch.gr</t>
  </si>
  <si>
    <t>ΟΥΡΑΝΙΑ ΔΑΝΤΣΗ</t>
  </si>
  <si>
    <t>ΙΔΙΩΤΙΚΟ ΓΥΜΝΑΣΙΟ - ΓΕΡΜΑΝΙΚΗ ΣΧΟΛΗ ΘΕΣΣΑΛΟΝΙΚΗΣ</t>
  </si>
  <si>
    <t>mail@gym-german.thess.sch.gr</t>
  </si>
  <si>
    <t>ΕΛΛΗΝΟΓΑΛΛΙΚΗ ΣΧΟΛΗ ΚΑΛΑΜΑΡΙ - ΙΔΙΩΤΙΚΟ ΓΥΜΝΑΣΙΟ</t>
  </si>
  <si>
    <t>ΖΩΗ ΜΑΛΑΘΟΥΝΗ</t>
  </si>
  <si>
    <t>ΕΣΠΕΡΙΝΟ ΕΠΑΛ ΚΑΛΑΜΑΡΙΑΣ</t>
  </si>
  <si>
    <t>epalkkal@sch.gr</t>
  </si>
  <si>
    <t>ΣΩΤΗΡΙΑ ΠΟΛΙΤΟΥ</t>
  </si>
  <si>
    <t>Ε.Κ. ΚΑΛΑΜΑΡΙΑΣ</t>
  </si>
  <si>
    <t>ekkalamarias@sch.gr</t>
  </si>
  <si>
    <t>ΚΩΝ.ΚΑΡΑΜΑΝΛΗ &amp; ΜΑΚΕΔΟΝΙΑΣ</t>
  </si>
  <si>
    <t>ΚΩΝΣΤΑΝΤΙΝΟΣ ΤΣΙΒΙΚΗΣ</t>
  </si>
  <si>
    <t>PINEWOOD - THE AMERICAN INTERNATIONAL SCHOOL (ΓΥΜΝΑΣΙΟ)</t>
  </si>
  <si>
    <t>ΑΠΟΣΤΟΛΟΣ ΡΟΦΑΕΛΑΣ</t>
  </si>
  <si>
    <t>PINEWOOD - THE AMERICAN INTERNATIONAL SCHOOL (ΛΥΚΕΙΟ)</t>
  </si>
  <si>
    <t>info@pinewood.gr</t>
  </si>
  <si>
    <t>14ο ΧΛΜ Θεσσαλονίκης - Ν. Μουδανιών</t>
  </si>
  <si>
    <t>ΓΑΛΛΙΚΟ ΣΧΟΛΕΙΟ ΘΕΣΣΑΛΟΝΙΚΗΣ (ΛΥΚΕΙΟ)</t>
  </si>
  <si>
    <t>ΛΕΩΦ. ΣΤΡΑΤΟΥ 2Α</t>
  </si>
  <si>
    <t>Πρότυπο ΕΠΑΛ</t>
  </si>
  <si>
    <t>Πρότυπο Επαγγελματικό Λύκειο (Π.ΕΠΑ.Λ.) Επανομής</t>
  </si>
  <si>
    <t>pepal-epanom@sch.gr</t>
  </si>
  <si>
    <t>ΠΑΝΤΕΛΗΣ ΓΑΛΙΤΗΣ</t>
  </si>
  <si>
    <t>ΓΑΛΛΙΚΟ ΣΧΟΛΕΙΟ ΘΕΣΣΑΛΟΝΙΚΗΣ (ΓΥΜΝΑΣΙΟ) - Ξένο Γυμνάσιο</t>
  </si>
  <si>
    <t>Εσπερινό ΕΠΑ.Λ. Επανομής</t>
  </si>
  <si>
    <t>epalespe@sch.gr</t>
  </si>
  <si>
    <t>ΝΙΚΟΛΑΟΥ ΣΑΡΒΑΝΗ 2</t>
  </si>
  <si>
    <t>575 00</t>
  </si>
  <si>
    <t>ΚΩΝΣΤΑΝΤΙΝΟΣ ΓΙΟΥΒΑΝΤΣΙΟΥΔΗΣ</t>
  </si>
  <si>
    <t>Ημερήσιο ΕΠΑ.Λ. Θέρμης</t>
  </si>
  <si>
    <t>epaltherm@sch.gr</t>
  </si>
  <si>
    <t>14ο χλμ ΘΕΣΣΑΛΟΝΙΚΗΣ - ΠΕΡΑΙΑΣ</t>
  </si>
  <si>
    <t>ΦΑΝΟΥΡΙΟΣ ΤΡΙΑΝΤΑΦΥΛΛΟΥ</t>
  </si>
  <si>
    <t>ΙΔΙΩΤΙΚΟ ΓΥΜΝΑΣΙΟ "ΑΜΕΡΙΚΑΝΙΚΗ ΓΕΩΡΓΙΚΗ ΣΧΟΛΗ"</t>
  </si>
  <si>
    <t>mail@gym-afs.thess.sch.gr</t>
  </si>
  <si>
    <t>Μαρίνου Αντύπα 54</t>
  </si>
  <si>
    <t>ΔΗΜΗΤΡΙΟΣ ΣΛΑΒΟΥΔΗΣ</t>
  </si>
  <si>
    <t>ΔΙΕΥΘΥΝΣΗ Δ.Ε. ΔΥΤ. ΘΕΣ/ΝΙΚΗΣ</t>
  </si>
  <si>
    <t>ΒΟΛΒΗΣ</t>
  </si>
  <si>
    <t>ΜΑΔΥΤΟΥ</t>
  </si>
  <si>
    <t>ΗΜΕΡΗΣΙΟ ΓΥΜΝΑΣΙΟ ΝΕΑΣ ΜΑΔΥΤΟΥ</t>
  </si>
  <si>
    <t>mail@gym-n-madyt.thess.sch.gr</t>
  </si>
  <si>
    <t>ΝΕΑ ΜΑΔΥΤΟΣ</t>
  </si>
  <si>
    <t>ΑΓΓΕΛΙΚΗ ΑΘΑΝΑΣΙΑΔΟΥ</t>
  </si>
  <si>
    <t>ΛΑΓΚΑΔΑ</t>
  </si>
  <si>
    <t>ΡΕΝΤΙΝΑΣ</t>
  </si>
  <si>
    <t>ΓΥΜΝΑΣΙΟ ΡΕΝΤΙΝΑΣ</t>
  </si>
  <si>
    <t>gymrenti@sch.gr</t>
  </si>
  <si>
    <t>ΣΤΑΥΡΟΣ</t>
  </si>
  <si>
    <t>ΣΑΒΒΑΣ ΜΠΛΕΜΠΙΤΖΟΓΛΟΥ</t>
  </si>
  <si>
    <t>ΑΠΟΛΛΩΝΙΑΣ</t>
  </si>
  <si>
    <t>ΗΜΕΡΗΣΙΟ ΓΥΜΝΑΣΙΟ ΝΕΑΣ ΑΠΟΛΛΩΝΙΑΣ</t>
  </si>
  <si>
    <t>mail@gym-n-apoll.thess.sch.gr</t>
  </si>
  <si>
    <t>ΝΕΑ ΑΠΟΛΛΩΝΙΑ ΘΕΣΣΑΛΟΝΙΚΗΣ</t>
  </si>
  <si>
    <t>ΖΗΣΗΣ ΤΙΑΛΙΟΣ</t>
  </si>
  <si>
    <t>ΠΑΥΛΟΥ ΜΕΛΑ</t>
  </si>
  <si>
    <t>ΠΟΛΙΧΝΗΣ</t>
  </si>
  <si>
    <t>3ο ΗΜΕΡΗΣΙΟ ΓΕΝΙΚΟ ΛΥΚΕΙΟ ΠΟΛΙΧΝΗΣ ΘΕΣΣΑΛΟΝΙΚΗΣ</t>
  </si>
  <si>
    <t>mail@3lyk-polichn.thess.sch.gr</t>
  </si>
  <si>
    <t>ΤΕΡΜΑ ΑΓΝΩΣΤΟΥ ΣΤΡΑΤΙΩΤΗ</t>
  </si>
  <si>
    <t>ΚΟΣΜΑΣ ΠΑΝΑΓΙΩΤΙΔΗΣ</t>
  </si>
  <si>
    <t>ΔΕΛΤΑ</t>
  </si>
  <si>
    <t>ΑΞΙΟΥ</t>
  </si>
  <si>
    <t>ΗΜΕΡΗΣΙΟ ΓΕΝΙΚΟ ΛΥΚΕΙΟ ΑΞΙΟΥ ΘΕΣΣΑΛΟΝΙΚΗΣ</t>
  </si>
  <si>
    <t>mail@lyk-kymin.thess.sch.gr</t>
  </si>
  <si>
    <t>ΚΥΜΙΝΑ ΔΗΜΟΥ ΔΕΛΤΑ</t>
  </si>
  <si>
    <t>ΠΑΝΤΑΖΗΣ ΜΗΤΕΛΟΥΔΗΣ</t>
  </si>
  <si>
    <t>ΗΜΕΡΗΣΙΟ ΓΕΝΙΚΟ ΛΥΚΕΙΟ ΡΕΝΤΙΝΑΣ</t>
  </si>
  <si>
    <t>mail@lyk-paral-stavr.thess.sch.gr</t>
  </si>
  <si>
    <t>ΣΤΑΥΡOΣ ΘΕΣΣΑΛΟΝΙΚΗΣ</t>
  </si>
  <si>
    <t>ΜΑΓΔΑΛΗΝΗ ΚΟΥΜΛΑ</t>
  </si>
  <si>
    <t>ΚΑΛΙΝΔΟΙΩΝ</t>
  </si>
  <si>
    <t>ΗΜΕΡΗΣΙΟ ΓΥΜΝΑΣΙΟ ΚΑΛΙΝΔΟΙΩΝ</t>
  </si>
  <si>
    <t>mail@gym-zagkl.thess.sch.gr</t>
  </si>
  <si>
    <t>ΖΑΓΚΛΙΒΕΡΙ ΘΕΣΣΑΛΟΝΙΚΗΣ</t>
  </si>
  <si>
    <t>ΖΑΓΚΛΙΒΕΡΙ</t>
  </si>
  <si>
    <t>ΙΩΑΝΝΗΣ ΒΛΑΧΟΣ</t>
  </si>
  <si>
    <t>ΚΟΡΩΝΕΙΑΣ</t>
  </si>
  <si>
    <t>ΗΜΕΡΗΣΙΟ ΓΥΜΝΑΣΙΟ ΚΟΡΩΝΕΙΑΣ "ΚΩΣΤΑΣ ΘΕΟΔΩΡΙΔΗΣ"</t>
  </si>
  <si>
    <t>mail@gym-lagkad.thess.sch.gr</t>
  </si>
  <si>
    <t>ΛΑΓΚΑΔΙΚΙΑ Ν.ΘΕΣΣΑΛΟΝΙΚΗΣ</t>
  </si>
  <si>
    <t>ΓΕΩΡΓΙΟΣ ΠΕΤΡΙΔΗΣ</t>
  </si>
  <si>
    <t>ΧΑΛΚΗΔΟΝΟΣ</t>
  </si>
  <si>
    <t>1ο ΗΜΕΡΗΣΙΟ ΓΥΜΝΑΣΙΟ ΧΑΛΚΗΔΟΝΑΣ ΘΕΣΣΑΛΟΝΙΚΗΣ</t>
  </si>
  <si>
    <t>mail@gym-chalk.thess.sch.gr</t>
  </si>
  <si>
    <t>ΧΑΛΚΗΔΟΝΑ</t>
  </si>
  <si>
    <t>ΑΘΑΝΑΣΙΟΣ ΣΠΥΡΟΜΗΤΡΟΣ</t>
  </si>
  <si>
    <t>ΓΕΝΙΚΟ ΛΥΚΕΙΟ ΑΔΕΝΔΡΟΥ</t>
  </si>
  <si>
    <t>mail@lyk-adendr.thess.sch.gr</t>
  </si>
  <si>
    <t>ΑΔΕΝΔΡΟ</t>
  </si>
  <si>
    <t>ΙΩΑΝΝΗΣ ΓΚΑΤΖΑΡΑΣ</t>
  </si>
  <si>
    <t>ΚΟΡΔΕΛΙΟΥ-ΕΥΟΣΜΟΥ</t>
  </si>
  <si>
    <t>ΕΛΕΥΘΕΡΙΟΥ-ΚΟΡΔΕΛΙΟΥ</t>
  </si>
  <si>
    <t>Ε.Ε.Ε.ΕΚ ΚΟΡΔΕΛΙΟΥ</t>
  </si>
  <si>
    <t>mail@eeeek-kordel.thess.sch.gr</t>
  </si>
  <si>
    <t>ΕΛ.ΒΕΝΙΖΕΛΟΥ 27</t>
  </si>
  <si>
    <t>ΠΗΝΕΛΟΠΗ ΟΡΦΑΝΙΔΟΥ</t>
  </si>
  <si>
    <t>ΕΥΟΣΜΟΥ</t>
  </si>
  <si>
    <t>6ο ΗΜΕΡΗΣΙΟ ΓΥΜΝΑΣΙΟ ΕΥΟΣΜΟΥ ΘΕΣΣΑΛΟΝΙΚΗΣ</t>
  </si>
  <si>
    <t>mail@6gym-evosm.thess.sch.gr</t>
  </si>
  <si>
    <t>ΠΑΠΑΓΟΥ 45 ΚΑΙ ΘΕΟΔΩΡΑΣ</t>
  </si>
  <si>
    <t>ΕΥΦΡΟΣΥΝΗ ΣΑΜΑΡΑ</t>
  </si>
  <si>
    <t>ΑΓΙΟΥ ΓΕΩΡΓΙΟΥ</t>
  </si>
  <si>
    <t>ΗΜΕΡΗΣΙΟ ΓΥΜΝΑΣΙΟ ΑΓΙΟΥ ΓΕΩΡΓΙΟΥ ΘΕΣΣΑΛΟΝΙΚΗΣ</t>
  </si>
  <si>
    <t>gymaspro@sch.gr</t>
  </si>
  <si>
    <t>ΜΑΚΕΔΟΝΟΜΑΧΩΝ</t>
  </si>
  <si>
    <t>ΓΕΩΡΓΙΟΣ ΛΕΜΟΝΗΣ</t>
  </si>
  <si>
    <t>ΣΟΧΟΥ</t>
  </si>
  <si>
    <t>ΗΜΕΡΗΣΙΟ ΓΥΜΝΑΣΙΟ ΣΟΧΟΥ ΘΕΣΣΑΛΟΝΙΚΗΣ</t>
  </si>
  <si>
    <t>mail@gym-sochou.thess.sch.gr</t>
  </si>
  <si>
    <t>ΤΑΓΜΑΤΑΡΧΗ ΘΩΜΑ ΚΑΡΑΚΟΛΗ 50</t>
  </si>
  <si>
    <t>ΠΑΝΑΓΙΩΤΗΣ ΙΩΑΝΝΙΔΗΣ</t>
  </si>
  <si>
    <t>ΕΧΕΔΩΡΟΥ</t>
  </si>
  <si>
    <t>1ο ΗΜΕΡΗΣΙΟ ΕΠΑΛ ΣΙΝΔΟΥ - ΕΠΑ.Λ ΣΙΝΔΟΥ</t>
  </si>
  <si>
    <t>mail@1epal-sindou.thess.sch.gr</t>
  </si>
  <si>
    <t>ΚΩΣΤΗ ΠΑΛΑΜΑ 1</t>
  </si>
  <si>
    <t>ΑΝΤΙΓΟΝΗ ΣΑΒΒΙΔΟΥ</t>
  </si>
  <si>
    <t>ΗΜΕΡΗΣΙΟ ΓΕΝΙΚΟ ΛΥΚΕΙΟ ΚΑΛΙΝΔΟΙΩΝ</t>
  </si>
  <si>
    <t>mail@lyk-zagkl.thess.sch.gr</t>
  </si>
  <si>
    <t>ΔΑΦΝΗ ΤΡΙΓΚΑ</t>
  </si>
  <si>
    <t>1ο ΕΠΑΛ ΣΤΑΥΡΟΥ-ΑΡΙΣΤΟΤΕΛΕΙΟ ΕΠΑΓΓΕΛΜΑΤΙΚΟ ΛΥΚΕΙΟ ΣΤΑΥΡΟΥ</t>
  </si>
  <si>
    <t>mail@1epal-stavr.thess.sch.gr</t>
  </si>
  <si>
    <t>Π. ΣΤΑΥΡΟΥ</t>
  </si>
  <si>
    <t>ΙΩΑΝΝΗΣ ΒΑΣΙΛΟΠΟΥΛΟΣ</t>
  </si>
  <si>
    <t>ΚΟΥΦΑΛΙΩΝ</t>
  </si>
  <si>
    <t>1ο ΣΕΚ ΚΟΥΦΑΛΙΩΝ - ΣΕΚ ΚΟΥΦΑΛΙΩΝ</t>
  </si>
  <si>
    <t>mail@1sek-koufal.thess.sch.gr</t>
  </si>
  <si>
    <t>ΤΕΡΜΑ ΤΖΙΒΑΡΟΠΟΥΛΟΥ ΚΟΥΦΑΛΙΑ</t>
  </si>
  <si>
    <t>ΑΝΤΩΝΙΟΣ ΡΟΥΔΗΣ</t>
  </si>
  <si>
    <t>ΑΓΙΟΥ ΑΘΑΝΑΣΙΟΥ</t>
  </si>
  <si>
    <t>ΗΜΕΡΗΣΙΟ ΕΠΑΛ ΑΓΙΟΥ ΑΘΑΝΑΣΙΟΥ</t>
  </si>
  <si>
    <t>mail@epal-ag-athan.thess.sch.gr</t>
  </si>
  <si>
    <t>ΛΕΩΦΟΡΟΣ ΑΘΗΝΩΝ</t>
  </si>
  <si>
    <t>ΦΩΤΕΙΝΗ ΣΠΥΡΙΔΟΥ</t>
  </si>
  <si>
    <t>ΑΜΠΕΛΟΚΗΠΩΝ-ΜΕΝΕΜΕΝΗΣ</t>
  </si>
  <si>
    <t>ΑΜΠΕΛΟΚΗΠΩΝ</t>
  </si>
  <si>
    <t>1ο ΗΜΕΡΗΣΙΟ ΕΠΑΛ ΑΜΠΕΛΟΚΗΠΩΝ - ΗΡΩΝ Ο ΑΛΕΞΑΝΔΡΕΥΣ</t>
  </si>
  <si>
    <t>mail@1epal-ampel.thess.sch.gr</t>
  </si>
  <si>
    <t>Ν. ΠΛΑΣΤΗΡΑ 54</t>
  </si>
  <si>
    <t>ΜΟΣΧΟΣ ΜΠΙΛΜΠΙΛΗΣ</t>
  </si>
  <si>
    <t>ΕΥΚΑΡΠΙΑΣ</t>
  </si>
  <si>
    <t>1ο ΗΜΕΡΗΣΙΟ ΓΥΜΝΑΣΙΟ ΕΥΚΑΡΠΙΑΣ ΘΕΣΣΑΛΟΝΙΚΗΣ</t>
  </si>
  <si>
    <t>mail@gym-n-efkarp.thess.sch.gr</t>
  </si>
  <si>
    <t>Π. Π. ΓΕΡΜΑΝΟΥ  1</t>
  </si>
  <si>
    <t>ΑΘΗΝΑ ΚΑΡΟΛΙΔΟΥ</t>
  </si>
  <si>
    <t>ΠΑΛΑΙΩΝ ΠΑΤΡΩΝ ΓΕΡΜΑΝΟΥ 1</t>
  </si>
  <si>
    <t>2ο ΗΜΕΡΗΣΙΟ ΓΕΝΙΚΟ ΛΥΚΕΙΟ ΕΥΟΣΜΟΥ ΘΕΣΣΑΛΟΝΙΚΗΣ</t>
  </si>
  <si>
    <t>mail@2lyk-evosm.thess.sch.gr</t>
  </si>
  <si>
    <t>ΠΕΤΜΕΖΑ - ΙΠΠΟΔΡΟΜΙΟΥ 1</t>
  </si>
  <si>
    <t>ΣΩΤΗΡΙΟΣ ΚΩΛΕΤΤΑΣ</t>
  </si>
  <si>
    <t>ΝΕΑΠΟΛΗΣ-ΣΥΚΕΩΝ</t>
  </si>
  <si>
    <t>ΝΕΑΠΟΛΕΩΣ</t>
  </si>
  <si>
    <t>1ο ΕΠΑΛ ΝΕΑΠΟΛΗΣ ΘΕΣΣΑΛΟΝΙΚΗΣ</t>
  </si>
  <si>
    <t>mail@1epal-neapol.thess.sch.gr</t>
  </si>
  <si>
    <t>ΠΡΩΗΝ ΣΤΡΑΤΟΠΕΔΟ ΣΤΡΕΜΠΕΝΙΩΤΗ</t>
  </si>
  <si>
    <t>ΑΚΥΛΑΣ ΝΙΚΟΛΑΚΟΥΔΗΣ</t>
  </si>
  <si>
    <t>ΧΑΛΑΣΤΡΑΣ</t>
  </si>
  <si>
    <t>ΗΜΕΡΗΣΙΟ ΓΕΝΙΚΟ ΛΥΚΕΙΟ ΧΑΛΑΣΤΡΑΣ ΘΕΣΣΑΛΟΝΙΚΗΣ</t>
  </si>
  <si>
    <t>mail@lyk-chalastr.thess.sch.gr</t>
  </si>
  <si>
    <t>ΧΑΛΑΣΤΡΑ ΘΕΣΣΑΛΟΝΙΚΗΣ</t>
  </si>
  <si>
    <t>ΒΑΣΙΛΕΙΟΣ ΜΙΧΑΗΛΙΔΗΣ</t>
  </si>
  <si>
    <t>ΧΑΛΑΣΤΡΑ</t>
  </si>
  <si>
    <t>ΕΚ ΝΕΑΠΟΛΗΣ</t>
  </si>
  <si>
    <t>mail@1sek-neapol.thess.sch.gr</t>
  </si>
  <si>
    <t>ΣΤΡ. ΣΤΡΕΜΠΕΝΙΩΤΗ-  ΝΕΑΠΟΛΗ</t>
  </si>
  <si>
    <t>ΣΠΥΡΙΔΩΝ ΖΕΤΤΑΣ</t>
  </si>
  <si>
    <t>ΕΚ ΕΥΟΣΜΟΥ</t>
  </si>
  <si>
    <t>ekevosm@sch.gr</t>
  </si>
  <si>
    <t>ΤΕΡΜΑ ΣΜΥΡΝΗΣ -  ΕΥΟΣΜΟΣ</t>
  </si>
  <si>
    <t>ΓΕΩΡΓΙΟΣ ΧΡΙΣΤΑΚΑΚΗΣ</t>
  </si>
  <si>
    <t>2ο ΗΜΕΡΗΣΙΟ ΓΕΝΙΚΟ ΛΥΚΕΙΟ ΑΓΙΟΥ ΑΘΑΝΑΣΙΟΥ-ΔΑΜΑΣΚΕΙΟ (ΝΕΑΣ ΜΕΣΗΜΒΡΙΑΣ)</t>
  </si>
  <si>
    <t>mail@lyk-n-mesimvr.thess.sch.gr</t>
  </si>
  <si>
    <t>ΔΑΜΑΣΚΟΥ 4 ΝΕΑ ΜΕΣΗΜΒΡΙΑ ΘΕΣΣΑΛΟΝΙΚΗΣ</t>
  </si>
  <si>
    <t>ΔΗΜΗΤΡΙΟΣ ΜΠΑΙΡΑΜΗΣ</t>
  </si>
  <si>
    <t>ΗΜΕΡΗΣΙΟ ΓΕΝΙΚΟ ΛΥΚΕΙΟ ΝΕΑΣ ΜΑΔΥΤΟΥ ΘΕΣΣΑΛΟΝΙΚΗΣ</t>
  </si>
  <si>
    <t>mail@lyk-n-madyt.thess.sch.gr</t>
  </si>
  <si>
    <t>ΝΕΑ ΜΑΔΥΤΟΣ ΘΕΣΣΑΛΟΝΙΚΗΣ</t>
  </si>
  <si>
    <t>ΓΑΡΥΦΑΛΛΙΑ ΔΟΜΟΥΧΤΣΙΔΟΥ</t>
  </si>
  <si>
    <t>ΣΥΚΕΩΝ</t>
  </si>
  <si>
    <t>1ο ΗΜΕΡΗΣΙΟ ΓΕΝΙΚΟ ΛΥΚΕΙΟ ΣΥΚΕΩΝ ΘΕΣΣΑΛΟΝΙΚΗΣ</t>
  </si>
  <si>
    <t>mail@1lyk-sykeon.thess.sch.gr</t>
  </si>
  <si>
    <t>ΕΠΤΑΠΥΡΓΙΟΥ 150</t>
  </si>
  <si>
    <t>ΖΟΥΜΠΟΥΛΗΣ ΠΑΠΑΠΑΡΑΣΚΕΥΑΣ</t>
  </si>
  <si>
    <t>3ο ΗΜΕΡΗΣΙΟ ΓΕΝΙΚΟ ΛΥΚΕΙΟ ΕΥΟΣΜΟΥ ΘΕΣΣΑΛΟΝΙΚΗΣ</t>
  </si>
  <si>
    <t>mail@3lyk-evosm.thess.sch.gr</t>
  </si>
  <si>
    <t>Π. ΠΕΤΡΑΚΗ - Θ. ΦΥΛΑΚΤΟΥ</t>
  </si>
  <si>
    <t>ΓΕΩΡΓΙΟΣ ΜΠΙΣΜΠΟΣ</t>
  </si>
  <si>
    <t>1ο ΗΜΕΡΗΣΙΟ ΓΕΝΙΚΟ ΛΥΚΕΙΟ ΚΟΥΦΑΛΙΩΝ ΘΕΣΣΑΛΟΝΙΚΗΣ</t>
  </si>
  <si>
    <t>mail@lyk-koufal.thess.sch.gr</t>
  </si>
  <si>
    <t>ΘΕΜΙΣΤΟΚΛΕΟΥΣ 48</t>
  </si>
  <si>
    <t>ΓΕΩΡΓΙΟΣ ΧΛΩΡΟΣ</t>
  </si>
  <si>
    <t>1ο ΕΠΑΛ ΚΟΥΦΑΛΙΩΝ</t>
  </si>
  <si>
    <t>mail@1epal-koufal.thess.sch.gr</t>
  </si>
  <si>
    <t>ΤΕΡΜΑ ΤΖΙΒΑΡΟΠΟΥΛΟΥ</t>
  </si>
  <si>
    <t>ΑΒΡΑΑΜ ΤΣΑΠΑΝΙΔΗΣ</t>
  </si>
  <si>
    <t>ΣΤΑΥΡΟΥΠΟΛΕΩΣ</t>
  </si>
  <si>
    <t>2ο ΗΜΕΡΗΣΙΟ ΕΠΑΛ ΣΤΑΥΡΟΥΠΟΛΗΣ</t>
  </si>
  <si>
    <t>mail@2epal-stavroup.thess.sch.gr</t>
  </si>
  <si>
    <t>ΑΚΡΙΤΩΝ ΚΑΙ ΘΡΑΚΗΣ 4</t>
  </si>
  <si>
    <t>ΕΛΕΝΗ ΕΛΒΑΝΙΔΟΥ</t>
  </si>
  <si>
    <t>1ο ΗΜΕΡΗΣΙΟ ΕΠΑΛ ΧΑΛΑΣΤΡΑΣ</t>
  </si>
  <si>
    <t>mail@1epal-chalastr.thess.sch.gr</t>
  </si>
  <si>
    <t>ΚΕΝΤΡΙΚΗ ΠΛΑΤΕΙΑ ΧΑΛΑΣΤΡΑΣ</t>
  </si>
  <si>
    <t>ΠΑΥΛΟΣ ΒΑΣΙΛΕΙΑΔΗΣ</t>
  </si>
  <si>
    <t>1ο ΗΜΕΡΗΣΙΟ ΕΠΑΛ ΣΥΚΕΩΝ (ΑΠΟΓΕΥΜΑΤΙΝΟ)</t>
  </si>
  <si>
    <t>mail@1epal-sykeon.thess.sch.gr</t>
  </si>
  <si>
    <t>ΗΡΩΩΝ ΠΟΛΥΤΕΧΝΕΙΟΥ- Γ.ΡΙΤΣΟΥ 2</t>
  </si>
  <si>
    <t>ΣΤΥΛΙΑΝΟΣ ΜΠΟΥΛΤΑΔΑΚΗΣ</t>
  </si>
  <si>
    <t>1ο ΗΜΕΡΗΣΙΟ ΓΕΝΙΚΟ ΛΥΚΕΙΟ ΑΓΙΟΥ ΑΘΑΝΑΣΙΟΥ ΘΕΣΣΑΛΟΝΙΚΗΣ</t>
  </si>
  <si>
    <t>mail@lyk-ag-athan.thess.sch.gr</t>
  </si>
  <si>
    <t>ΛΕΩΦΟΡΟΣ ΑΘΗΝΩΝ 25Γ</t>
  </si>
  <si>
    <t>ΒΑΣΙΛΕΙΟΣ ΓΚΕΤΣΙΟΣ</t>
  </si>
  <si>
    <t>ΗΜΕΡΗΣΙΟ ΓΕΝΙΚΟ ΛΥΚΕΙΟ ΛΑΓΚΑΔΑ ΘΕΣΣΑΛΟΝΙΚΗΣ</t>
  </si>
  <si>
    <t>mail@1lyk-lagkad.thess.sch.gr</t>
  </si>
  <si>
    <t>ΜΑΤΑΠΑ 25</t>
  </si>
  <si>
    <t>ΑΘΑΝΑΣΙΟΣ ΤΣΟΛΑΚΙΔΗΣ</t>
  </si>
  <si>
    <t>ΗΜΕΡΗΣΙΟ ΓΕΝΙΚΟ ΛΥΚΕΙΟ ΣΟΧΟΥ ΘΕΣΣΑΛΟΝΙΚΗΣ</t>
  </si>
  <si>
    <t>mail@lyk-sochou.thess.sch.gr</t>
  </si>
  <si>
    <t>ΘΩΜΑ ΚΑΡΑΚΟΛΗ 50</t>
  </si>
  <si>
    <t>ΕΥΡΩΠΗ ΓΚΟΥΛΕΤΣΑ</t>
  </si>
  <si>
    <t>ΩΡΑΙΟΚΑΣΤΡΟΥ</t>
  </si>
  <si>
    <t>1ο ΗΜΕΡΗΣΙΟ ΓΕΝΙΚΟ ΛΥΚΕΙΟ ΩΡΑΙΟΚΑΣΤΡΟΥ ΘΕΣΣΑΛΟΝΙΚΗΣ</t>
  </si>
  <si>
    <t>mail@lyk-oraiok.thess.sch.gr</t>
  </si>
  <si>
    <t>ΜΕΛΙΣΣΟΧΩΡΙΟΥ ΚΑΙ ΕΙΚΟΣΤΗΣ ΠΕΜΠΤΗΣ ΜΑΡΤΙΟΥ  1</t>
  </si>
  <si>
    <t>ΑΝΤΩΝΙΟΣ ΘΕΟΧΑΡΟΠΟΥΛΟΣ</t>
  </si>
  <si>
    <t>1ο ΗΜΕΡΗΣΙΟ ΓΕΝΙΚΟ ΛΥΚΕΙΟ ΑΜΠΕΛΟΚΗΠΩΝ ΘΕΣΣΑΛΟΝΙΚΗΣ</t>
  </si>
  <si>
    <t>mail@1lyk-ampel.thess.sch.gr</t>
  </si>
  <si>
    <t>ΦΙΛΙΠΠΟΥΠΟΛΕΩΣ - ΔΑΒΑΚΗ</t>
  </si>
  <si>
    <t>ΚΩΝΣΤΑΝΤΙΝΟΣ ΜΑΝΙΩΤΗΣ</t>
  </si>
  <si>
    <t>1ο ΗΜΕΡΗΣΙΟ ΓΕΝΙΚΟ ΛΥΚΕΙΟ ΠΟΛΙΧΝΗΣ</t>
  </si>
  <si>
    <t>mail@1lyk-polichn.thess.sch.gr</t>
  </si>
  <si>
    <t>ΑΡΚΑΔΙΟΥ ΚΑΙ ΑΡΕΤΗΣ 1</t>
  </si>
  <si>
    <t>ΘΕΟΔΩΡΟΣ ΙΩΑΝΝΙΔΗΣ</t>
  </si>
  <si>
    <t>1ο ΕΠΑΛ ΕΥΟΣΜΟΥ</t>
  </si>
  <si>
    <t>mail@1epal-evosm.thess.sch.gr</t>
  </si>
  <si>
    <t>ΤΕΡΜΑ ΣΜΥΡΝΗΣ</t>
  </si>
  <si>
    <t>ΒΑΛΕΝΤΙΝΗ ΓΙΓΑΝΤΙΔΟΥ</t>
  </si>
  <si>
    <t>4ο ΗΜΕΡΗΣΙΟ ΓΕΝΙΚΟ ΛΥΚΕΙΟ ΣΤΑΥΡΟΥΠΟΛΗΣ ΘΕΣΣΑΛΟΝΙΚΗΣ</t>
  </si>
  <si>
    <t>mail@4lyk-stavroup.thess.sch.gr</t>
  </si>
  <si>
    <t>ΙΘΑΚΗΣ - ΟΡΙΑ ΕΥΟΣΜΟΥ</t>
  </si>
  <si>
    <t>ΔΗΜΗΤΡΙΟΣ ΑΔΑΜΙΔΗΣ</t>
  </si>
  <si>
    <t>3ο ΗΜΕΡΗΣΙΟ ΓΕΝΙΚΟ ΛΥΚΕΙΟ ΑΜΠΕΛΟΚΗΠΩΝ ΘΕΣΣΑΛΟΝΙΚΗΣ - ΟΜΗΡΟΣ</t>
  </si>
  <si>
    <t>mail@3lyk-ampel.thess.sch.gr</t>
  </si>
  <si>
    <t>ΠΑΝΤΑΖΟΠΟΥΛΟΥ  12Α</t>
  </si>
  <si>
    <t>ΕΥΑΓΓΕΛΟΣ ΚΟΛΤΣΑΚΗΣ</t>
  </si>
  <si>
    <t>ΜΕΝΕΜΕΝΗΣ</t>
  </si>
  <si>
    <t>1ο ΗΜΕΡΗΣΙΟ ΓΕΝΙΚΟ ΛΥΚΕΙΟ ΜΕΝΕΜΕΝΗΣ ΘΕΣΣΑΛΟΝΙΚΗΣ-"ΔΙΔΩ ΣΩΤΗΡΙΟΥ"</t>
  </si>
  <si>
    <t>mail@1lyk-menem.thess.sch.gr</t>
  </si>
  <si>
    <t>Ν. ΚΟΥΝΤΟΥΡΙΩΤΟΥ 29</t>
  </si>
  <si>
    <t>ΑΘΑΝΑΣΙΟΣ ΚΑΝΔΗΛΑΠΤΗΣ</t>
  </si>
  <si>
    <t>ΕΣΠΕΡΙΝΟ ΕΠΑΛ ΕΥΟΣΜΟΥ</t>
  </si>
  <si>
    <t>mail@4epal-esp-evosm.thess.sch.gr</t>
  </si>
  <si>
    <t>ΤΕΡΜΑ ΣΜΥΡΝΗΣ - ΕΥΟΣΜΟΣ</t>
  </si>
  <si>
    <t>ΔΗΜΗΤΡΙΟΣ ΒΑΣΙΛΕΙΑΔΗΣ</t>
  </si>
  <si>
    <t>ΕΣΠΕΡΙΝΟ ΓΕΝΙΚΟ ΛΥΚΕΙΟ ΑΜΠΕΛΟΚΗΠΩΝ ΘΕΣΣΑΛΟΝΙΚΗΣ - ΡΗΓΑΣ ΦΕΡΑΙΟΣ</t>
  </si>
  <si>
    <t>mail@lyk-esp-ampel.thess.sch.gr</t>
  </si>
  <si>
    <t>ΤΕΡΜΑ ΦΙΛΙΠΠΟΥΠΟΛΕΩΣ - ΔΑΒΑΚΗ 1</t>
  </si>
  <si>
    <t>ΚΑΛΛΙΟΠΗ ΛΑΖΑΡΙΔΟΥ</t>
  </si>
  <si>
    <t>2ο ΗΜΕΡΗΣΙΟ ΓΕΝΙΚΟ ΛΥΚΕΙΟ ΑΜΠΕΛΟΚΗΠΩΝ ΘΕΣΣΑΛΟΝΙΚΗΣ - ΕΜΜΑΝΟΥΗΛ ΠΑΠΑΣ</t>
  </si>
  <si>
    <t>mail@2lyk-ampel.thess.sch.gr</t>
  </si>
  <si>
    <t>Ν.ΠΛΑΣΤΗΡΑ 54</t>
  </si>
  <si>
    <t>ΧΡΥΣΗ ΓΟΥΤΑΚΟΛΗ</t>
  </si>
  <si>
    <t>ΓΕΝΙΚΟ ΛΥΚΕΙΟ ΔΙΑΠΟΛΙΤΙΣΜΙΚΗΣ ΕΚΠΑΙΔΕΥΣΗΣ ΕΥΟΣΜΟΥ</t>
  </si>
  <si>
    <t>mail@lyk-diap-v-thess.thess.sch.gr</t>
  </si>
  <si>
    <t>ΠΗΝΕΙΟΥ  3</t>
  </si>
  <si>
    <t>ΕΥΑΓΓΕΛΙΑ ΣΕΙΡΑ</t>
  </si>
  <si>
    <t>2ο ΗΜΕΡΗΣΙΟ ΓΕΝΙΚΟ ΛΥΚΕΙΟ ΕΛΕΥΘΕΡΙΟΥ ΚΟΡΔΕΛΙΟΥ ΘΕΣΣΑΛΟΝΙΚΗΣ</t>
  </si>
  <si>
    <t>mail@2lyk-el-kordel.thess.sch.gr</t>
  </si>
  <si>
    <t>ΕΙΚΟΣΤΗΣ ΠΕΜΠΤΗΣ ΜΑΡΤΙΟΥ 2</t>
  </si>
  <si>
    <t>ΣΤΕΦΑΝΟΣ ΜΙΧΕΛΑΚΑΚΗΣ</t>
  </si>
  <si>
    <t>1ο ΓΕΝΙΚΟ ΛΥΚΕΙΟ ΝΕΑΠΟΛΗΣ ΘΕΣΣΑΛΟΝΙΚΗΣ</t>
  </si>
  <si>
    <t>mail@1lyk-neapol.thess.sch.gr</t>
  </si>
  <si>
    <t>ΜΑΝΟΛΗ ΤΡΙΑΝΤΑΦΥΛΛΙΔΗ 2 (ΠΕΡΙΟΧΗ ΣΤΡΕΜΠΕΝΙΩΤΗ)</t>
  </si>
  <si>
    <t>ΑΝΑΣΤΑΣΙΑ ΜΑΥΡΙΔΟΥ</t>
  </si>
  <si>
    <t>2ο ΗΜΕΡΗΣΙΟ ΕΠΑΛ ΕΥΟΣΜΟΥ</t>
  </si>
  <si>
    <t>mail@2epal-evosm.thess.sch.gr</t>
  </si>
  <si>
    <t>ΤΕΡΜΑ ΣΜΥΡΝΗΣ ΕΥΟΣΜΟΣ ΘΕΣΣΑΛΟΝΙΚΗΣ</t>
  </si>
  <si>
    <t>ΙΩΑΝΝΗΣ ΒΙΟΠΟΥΛΟΣ</t>
  </si>
  <si>
    <t>1ο ΗΜΕΡΗΣΙΟ ΕΠΑΛ ΣΤΑΥΡΟΥΠΟΛΗΣ</t>
  </si>
  <si>
    <t>mail@1epal-stavroup.thess.sch.gr</t>
  </si>
  <si>
    <t>ΘΡΑΚΗΣ 4</t>
  </si>
  <si>
    <t>ΙΩΑΝΝΗΣ ΦΕΛΕΚΗΣ</t>
  </si>
  <si>
    <t>1ο ΗΜΕΡΗΣΙΟ ΓΕΝΙΚΟ ΛΥΚΕΙΟ ΕΥΟΣΜΟΥ ΘΕΣΣΑΛΟΝΙΚΗΣ</t>
  </si>
  <si>
    <t>mail@1lyk-evosm.thess.sch.gr</t>
  </si>
  <si>
    <t>ΝΕΜΕΑΣ ΚΑΙ ΘΑΛΕΙΑΣ</t>
  </si>
  <si>
    <t>ΑΠΟΣΤΟΛΟΣ ΧΑΡΑΤΣΗΣ</t>
  </si>
  <si>
    <t>2ο ΗΜΕΡΗΣΙΟ ΓΕΝΙΚΟ ΛΥΚΕΙΟ ΠΟΛΙΧΝΗΣ ΘΕΣΣΑΛΟΝΙΚΗΣ</t>
  </si>
  <si>
    <t>mail@2lyk-polichn.thess.sch.gr</t>
  </si>
  <si>
    <t>ΛΕΩΦ. ΣΤΡΑΤΟΥ 129</t>
  </si>
  <si>
    <t>ΚΩΝΣΤΑΝΤΙΝΟΣ ΧΑΤΖΗΑΝΑΓΝΩΣΤΟΥ</t>
  </si>
  <si>
    <t>3ο ΗΜΕΡΗΣΙΟ ΓΕΝΙΚΟ ΛΥΚΕΙΟ ΣΤΑΥΡΟΥΠΟΛΗΣ ΘΕΣΣΑΛΟΝΙΚΗΣ</t>
  </si>
  <si>
    <t>mail@3lyk-stavroup.thess.sch.gr</t>
  </si>
  <si>
    <t>ΠΕΡΙΚΛΕΟΥΣ 21</t>
  </si>
  <si>
    <t>ΓΕΩΡΓΙΟΣ ΡΟΥΜΕΛΗΣ</t>
  </si>
  <si>
    <t>1ο ΗΜΕΡΗΣΙΟ ΓΕΝΙΚΟ ΛΥΚΕΙΟ ΕΛΕΥΘΕΡΙΟΥ-ΚΟΡΔΕΛΙΟΥ ΘΕΣΣΑΛΟΝΙΚΗΣ</t>
  </si>
  <si>
    <t>mail@1lyk-el-kordel.thess.sch.gr</t>
  </si>
  <si>
    <t>ΑΛΕΞ.ΠΑΠΑΓΟΥ 40</t>
  </si>
  <si>
    <t>ΙΩΑΝΝΗΣ ΓΚΑΤΣΗΣ</t>
  </si>
  <si>
    <t>2ο ΗΜΕΡΗΣΙΟ ΓΕΝΙΚΟ ΛΥΚΕΙΟ ΚΟΥΦΑΛΙΩΝ</t>
  </si>
  <si>
    <t>mail@lyk-proch.thess.sch.gr</t>
  </si>
  <si>
    <t>ΠΡΟΧΩΜΑ</t>
  </si>
  <si>
    <t>ΣΤΕΦΑΝΟΣ ΦΙΛΙΠΠΟΥ</t>
  </si>
  <si>
    <t>ΗΜΕΡΗΣΙΟ ΓΕΝΙΚΟ ΛΥΚΕΙΟ ΚΟΡΩΝΕΙΑΣ ΘΕΣΣΑΛΟΝΙΚΗΣ</t>
  </si>
  <si>
    <t>mail@lyk-lagkad.thess.sch.gr</t>
  </si>
  <si>
    <t>ΛΑΓΚΑΔΙΚΙΑ</t>
  </si>
  <si>
    <t>ΑΣΤΕΡΙΟΣ ΓΡΑΤΣΩΝΙΔΗΣ</t>
  </si>
  <si>
    <t>1ο ΗΜΕΡΗΣΙΟ ΕΠΑΛ ΛΑΓΚΑΔΑ</t>
  </si>
  <si>
    <t>mail@1epal-lagkad.thess.sch.gr</t>
  </si>
  <si>
    <t>1o ΧΙΛ. ΛΑΓΚΑΔΑ-ΧΡΥΣΑΥΓΗΣ</t>
  </si>
  <si>
    <t>ΔΗΜΗΤΡΙΟΣ ΧΑΤΖΟΠΟΥΛΟΣ</t>
  </si>
  <si>
    <t>ΜΥΓΔΟΝΙΑΣ</t>
  </si>
  <si>
    <t>ΗΜΕΡΗΣΙΟ ΓΕΝΙΚΟ ΛΥΚΕΙΟ ΜΥΓΔΟΝΙΑΣ</t>
  </si>
  <si>
    <t>mail@lyk-drymou.thess.sch.gr</t>
  </si>
  <si>
    <t>Α. ΠΑΠΑΝΔΡΕΟΥ 40</t>
  </si>
  <si>
    <t>ΓΕΩΡΓΙΟΣ ΜΠΟΥΛΑΚΗΣ</t>
  </si>
  <si>
    <t>1ο ΗΜΕΡΗΣΙΟ ΓΕΝΙΚΟ ΛΥΚΕΙΟ ΕΧΕΔΩΡΟΥ</t>
  </si>
  <si>
    <t>mail@lyk-sindou.thess.sch.gr</t>
  </si>
  <si>
    <t>Κ.ΠΑΛΑΜΑ 1</t>
  </si>
  <si>
    <t>ΑΡΙΣΤΕΙΔΗΣ ΚΑΡΒΟΥΝΙΑΡΗΣ</t>
  </si>
  <si>
    <t>2ο ΗΜΕΡΗΣΙΟ ΓΕΝΙΚΟ ΛΥΚΕΙΟ ΣΥΚΕΩΝ ΘΕΣΣΑΛΟΝΙΚΗΣ - ΦΙΛΙΠΠΟΣ</t>
  </si>
  <si>
    <t>mail@2lyk-sykeon.thess.sch.gr</t>
  </si>
  <si>
    <t>ΣΠΑΡΤΑΚΟΥ 24</t>
  </si>
  <si>
    <t>ΠΑΣΧΑΛΗΣ ΚΑΡΑΚΑΡΗΣ</t>
  </si>
  <si>
    <t>1ο ΗΜΕΡΗΣΙΟ ΓΕΝΙΚΟ ΛΥΚΕΙΟ ΧΑΛΚΗΔΟΝΑΣ ΘΕΣΣΑΛΟΝΙΚΗΣ</t>
  </si>
  <si>
    <t>mail@lyk-n-chalk.thess.sch.gr</t>
  </si>
  <si>
    <t>ΚΙΜΩΝΟΣ 4</t>
  </si>
  <si>
    <t>ΜΑΡΙΑ ΤΑΡΑΣΙΔΟΥ</t>
  </si>
  <si>
    <t>3ο ΗΜΕΡΗΣΙΟ ΓΕΝΙΚΟ ΛΥΚΕΙΟ ΕΧΕΔΩΡΟΥ</t>
  </si>
  <si>
    <t>mail@lyk-kaloch.thess.sch.gr</t>
  </si>
  <si>
    <t>ΠΡΩΤΟΜΑΓΙΑΣ ΚΑΙ ΙΩΝΙΑΣ</t>
  </si>
  <si>
    <t>ΟΛΓΑ ΣΤΟΛΙΔΟΥ</t>
  </si>
  <si>
    <t>1ο ΗΜΕΡΗΣΙΟ ΓΕ.Λ. ΣΤΑΥΡΟΥΠΟΛΗΣ ΘΕΣΣΑΛΟΝΙΚΗΣ</t>
  </si>
  <si>
    <t>mail@1lyk-stavroup.thess.sch.gr</t>
  </si>
  <si>
    <t>ΠΕΣΟΝΤΩΝ ΗΡΩΩΝ 2</t>
  </si>
  <si>
    <t>ΦΩΤΕΙΝΗ ΚΑΡΟΥΛΗ-ΠΑΡΔΑΛΑ</t>
  </si>
  <si>
    <t>ΠΕΥΚΩΝ</t>
  </si>
  <si>
    <t>1ο ΓΕΝΙΚΟ ΛΥΚΕΙΟ ΠΕΥΚΩΝ ΘΕΣΣΑΛΟΝΙΚΗΣ</t>
  </si>
  <si>
    <t>mail@lyk-pefkon.thess.sch.gr</t>
  </si>
  <si>
    <t>ΕΜΜΑΝΟΥΗΛ ΠΑΠΑ ΚΑΙ ΚΑΡΑΤΑΣΟΥ</t>
  </si>
  <si>
    <t>ΑΡΙΣΤΕΙΔΗΣ ΕΜΜΑΝΟΥΗΛΙΔΗΣ</t>
  </si>
  <si>
    <t>Πειραματικό Λύκειο</t>
  </si>
  <si>
    <t>ΠΕΙΡΑΜΑΤΙΚΟ ΓΕΝΙΚΟ ΛΥΚΕΙΟ ΠΑΝΕΠΙΣΤΗΜΙΟΥ ΜΑΚΕΔΟΝΙΑΣ</t>
  </si>
  <si>
    <t>mail@lyk-peir-uom.thess.sch.gr</t>
  </si>
  <si>
    <t>ΠΕΡΙΟΧΗ  ΣΤΡΕΜΠΕΝΙΩΤΗ</t>
  </si>
  <si>
    <t>ΕΛΕΝΗ ΜΟΥΖΟΥΡΑ</t>
  </si>
  <si>
    <t>ΣΤΡΑΤΟΠΕΔΟ ΣΤΡΕΜΠΕΝΙΩΤΗ</t>
  </si>
  <si>
    <t>ΕΡΓΑΣΤΗΡΙΑΚΟ ΚΕΝΤΡΟ ΣΤΑΥΡΟΥΠΟΛΗΣ</t>
  </si>
  <si>
    <t>ekstav@sch.gr</t>
  </si>
  <si>
    <t>Ακριτών &amp; Θράκης 4</t>
  </si>
  <si>
    <t>ΟΛΥΜΠΙΑ ΚΕΧΑΓΙΑ</t>
  </si>
  <si>
    <t>1ο ΕΚ ΛΑΓΚΑΔΑ</t>
  </si>
  <si>
    <t>mail@sek-lagkad.thess.sch.gr</t>
  </si>
  <si>
    <t>2 ΧΛΜ ΛΑΓΚΑΔΑ ΠΡΟΣ ΧΡΥΣΑΥΓΗ</t>
  </si>
  <si>
    <t>ΠΑΝΑΓΙΩΤΗΣ ΓΕΩΡΓΕΛΛΗΣ</t>
  </si>
  <si>
    <t>5ο ΗΜΕΡΗΣΙΟ ΓΥΜΝΑΣΙΟ ΝΕΑΠΟΛΗΣ ΘΕΣΣΑΛΟΝΙΚΗΣ</t>
  </si>
  <si>
    <t>5gymneap@sch.gr</t>
  </si>
  <si>
    <t>ΚΟΡΝΗΛΙΑ ΖΑΦΕΙΡΙΑΔΟΥ</t>
  </si>
  <si>
    <t>ΗΜΕΡΗΣΙΟ ΓΥΜΝΑΣΙΟ ΒΑΘΥΛΑΚΚΟΥ ΘΕΣΣΑΛΟΝΙΚΗΣ</t>
  </si>
  <si>
    <t>mail@gym-vathyl.thess.sch.gr</t>
  </si>
  <si>
    <t>ΛΥΜΠΕΡΗ ΠΑΥΛΙΔΑΚΗ 1</t>
  </si>
  <si>
    <t>ΠΑΝΑΓΙΩΤΑ ΠΑΛΥΒΟΥ</t>
  </si>
  <si>
    <t>ΓΥΜΝΑΣΙΟ ΑΔΕΝΔΡΟΥ</t>
  </si>
  <si>
    <t>mail@gym-adendr.thess.sch.gr</t>
  </si>
  <si>
    <t>ΑΝΑΣΤΑΣΙΑ ΚΥΠΡΙΛΛΗ</t>
  </si>
  <si>
    <t>3ο ΗΜΕΡΗΣΙΟ ΓΥΜΝΑΣΙΟ ΣΥΚΕΩΝ ΘΕΣΣΑΛΟΝΙΚΗΣ</t>
  </si>
  <si>
    <t>mail@3gym-sykeon.thess.sch.gr</t>
  </si>
  <si>
    <t>ΟΔΥΣΣΕΑ ΦΩΚΑ 17</t>
  </si>
  <si>
    <t>ΗΛΙΑΣ ΒΡΥΩΝΗΣ</t>
  </si>
  <si>
    <t>2ο ΓΥΜΝΑΣΙΟ ΑΓΙΟΥ ΑΘΑΝΑΣΙΟΥ - ΔΑΜΑΣΚΕΙΟ (ΝΕΑΣ ΜΕΣΗΜΒΡΙΑΣ)</t>
  </si>
  <si>
    <t>mail@gym-n-mesimvr.thess.sch.gr</t>
  </si>
  <si>
    <t>ΚΥΡΙΑΚΟΥ ΔΑΜΑΣΚΟΥ 4</t>
  </si>
  <si>
    <t>ΘΕΟΥΛΑ ΓΙΑΝΤΣΟΥΛΗ</t>
  </si>
  <si>
    <t>3ο ΗΜΕΡΗΣΙΟ ΓΥΜΝΑΣΙΟ ΣΤΑΥΡΟΥΠΟΛΗΣ ΘΕΣΣΑΛΟΝΙΚΗΣ</t>
  </si>
  <si>
    <t>3gymstav@sch.gr</t>
  </si>
  <si>
    <t>ΓΡ.ΛΑΜΠΡΑΚΗ 26</t>
  </si>
  <si>
    <t>ΚΩΝΣΤΑΝΤΙΝΟΣ ΣΙΜΟΥ</t>
  </si>
  <si>
    <t>2ο ΗΜΕΡΗΣΙΟ ΓΥΜΝΑΣΙΟ ΠΟΛΙΧΝΗΣ ΘΕΣΣΑΛΟΝΙΚΗΣ</t>
  </si>
  <si>
    <t>mail@2gym-polichn.thess.sch.gr</t>
  </si>
  <si>
    <t>ΛΕΩΦ.ΣΤΡΑΤΟΥ 129</t>
  </si>
  <si>
    <t>ΔΡΟΣΟΣ ΚΡΕΜΜΥΔΑΣ</t>
  </si>
  <si>
    <t>4ο ΗΜΕΡΗΣΙΟ ΓΥΜΝΑΣΙΟ ΝΕΑΠΟΛΗΣ ΘΕΣΣΑΛΟΝΙΚΗΣ - 1901133</t>
  </si>
  <si>
    <t>4gymneap@sch.gr</t>
  </si>
  <si>
    <t>ΕΥΦΗΜΙΑ ΘΕΟΔΩΡΙΔΟΥ</t>
  </si>
  <si>
    <t>1ο ΗΜΕΡΗΣΙΟ ΓΥΜΝΑΣΙΟ ΛΑΓΚΑΔΑ ΘΕΣΣΑΛΟΝΙΚΗΣ</t>
  </si>
  <si>
    <t>mail@1gym-lagkad.thess.sch.gr</t>
  </si>
  <si>
    <t>ΛΟΥΤΡΩΝ 57</t>
  </si>
  <si>
    <t>ΣΟΥΛΤΑΝΑ ΣΙΜΙΤΣΟΠΟΥΛΟΥ</t>
  </si>
  <si>
    <t>2ο ΗΜΕΡΗΣΙΟ ΓΥΜΝΑΣΙΟ ΑΜΠΕΛΟΚΗΠΩΝ ΘΕΣΣΑΛΟΝΙΚΗΣ - ΜΑΝΩΛΗΣ ΑΝΔΡΟΝΙΚΟΣ</t>
  </si>
  <si>
    <t>mail@2gym-ampel.thess.sch.gr</t>
  </si>
  <si>
    <t>ΝΙΚ. ΠΛΑΣΤΗΡΑ 54</t>
  </si>
  <si>
    <t>ΣΥΡΜΑΤΕΝΙΑ ΧΑΤΖΗΔΗΜΗΤΡΙΟΥ</t>
  </si>
  <si>
    <t>3ο ΗΜΕΡΗΣΙΟ ΓΥΜΝΑΣΙΟ ΕΧΕΔΩΡΟΥ</t>
  </si>
  <si>
    <t>mail@gym-kaloch.thess.sch.gr</t>
  </si>
  <si>
    <t>ΚΟΙΜΗΤΗΡΙΩΝ 3</t>
  </si>
  <si>
    <t>ΔΗΜΗΤΡΙΟΣ ΚΥΡΙΑΖΗΣ</t>
  </si>
  <si>
    <t>Ημερήσιο Γυμνάσιο με Λυκειακές Τάξεις</t>
  </si>
  <si>
    <t>3ο ΗΜΕΡΗΣΙΟ ΓΥΜΝΑΣΙΟ ΛΑΓΚΑΔΑ ΘΕΣΣΑΛΟΝΙΚΗΣ - ΛΥΚΕΙΑΚΕΣ ΤΑΞΕΙΣ</t>
  </si>
  <si>
    <t>mail@gym-kolch.thess.sch.gr</t>
  </si>
  <si>
    <t>ΚΟΛΧΙΚΟ  ΛΑΓΚΑΔΑ</t>
  </si>
  <si>
    <t>ΗΛΙΑΣ ΒΟΡΝΙΤΗΣ</t>
  </si>
  <si>
    <t>1ο Γυμνάσιο Ωραιοκάστρου  "Παύλος Μελάς"</t>
  </si>
  <si>
    <t>mail@gym-oraiok.thess.sch.gr</t>
  </si>
  <si>
    <t>25ης  ΜΑΡΤΙΟΥ 2</t>
  </si>
  <si>
    <t>ΓΕΩΡΓΙΟΣ ΑΡΒΑΝΙΤΙΔΗΣ</t>
  </si>
  <si>
    <t>2ο ΗΜΕΡΗΣΙΟ ΓΥΜΝΑΣΙΟ ΣΥΚΕΩΝ ΘΕΣΣΑΛΟΝΙΚΗΣ</t>
  </si>
  <si>
    <t>mail@2gym-sykeon.thess.sch.gr</t>
  </si>
  <si>
    <t>ΓΕΩΡΓΙΟΣ ΤΣΙΟΚΟΣ</t>
  </si>
  <si>
    <t>2ο ΗΜΕΡΗΣΙΟ ΓΥΜΝΑΣΙΟ ΕΥΟΣΜΟΥ ΘΕΣΣΑΛΟΝΙΚΗΣ - ΙΩΑΝΝΗΣ ΚΑΚΡΙΔΗΣ</t>
  </si>
  <si>
    <t>mail@2gym-evosm.thess.sch.gr</t>
  </si>
  <si>
    <t>ΜΕΣΟΛΟΓΓΙΟΥ 65</t>
  </si>
  <si>
    <t>ΧΡΗΣΤΟΣ ΚΑΤΣΑΡΗΣ</t>
  </si>
  <si>
    <t>1ο ΗΜΕΡΗΣΙΟ ΕΠΑΛ ΕΛΕΥΘΕΡΙΟΥ - ΚΟΡΔΕΛΙΟΥ</t>
  </si>
  <si>
    <t>mail@1epal-kordel.thess.sch.gr</t>
  </si>
  <si>
    <t>ΑΛΕΞΑΝΔΡΟΥ ΠΑΠΑΓΟΥ 40</t>
  </si>
  <si>
    <t>ΕΛΕΝΗ ΖΗΣΗ</t>
  </si>
  <si>
    <t>ΑΣΣΗΡΟΥ</t>
  </si>
  <si>
    <t>ΓΥΜΝΑΣΙΟ ΑΣΣΗΡΟΥ</t>
  </si>
  <si>
    <t>mail@gym-assir.thess.sch.gr</t>
  </si>
  <si>
    <t>ΑΣΣΗΡΟΣ</t>
  </si>
  <si>
    <t>ΝΙΚΟΛΑΟΣ ΚΑΛΤΣΗΣ</t>
  </si>
  <si>
    <t>ΕΓΝΑΤΙΑΣ</t>
  </si>
  <si>
    <t>ΗΜΕΡΗΣΙΟ ΓΥΜΝΑΣΙΟ ΕΓΝΑΤΙΑΣ</t>
  </si>
  <si>
    <t>mail@gym-profit.thess.sch.gr</t>
  </si>
  <si>
    <t>ΠΡΟΦΗΤΗΣ</t>
  </si>
  <si>
    <t>ΣΟΦΙΑ ΜΟΓΙΑ</t>
  </si>
  <si>
    <t>ΗΜΕΡΗΣΙΟ ΓΥΜΝΑΣΙΟ ΜΥΓΔΟΝΙΑΣ</t>
  </si>
  <si>
    <t>mail@gym-drimou.thess.sch.gr</t>
  </si>
  <si>
    <t>ΑΘΑΝΑΣΙΟΣ ΜΠΡΑΒΟΣ</t>
  </si>
  <si>
    <t>4ο ΗΜΕΡΗΣΙΟ ΓΥΜΝΑΣΙΟ ΠΟΛΙΧΝΗΣ ΘΕΣΣΑΛΟΝΙΚΗΣ</t>
  </si>
  <si>
    <t>mail@4gym-polichn.thess.sch.gr</t>
  </si>
  <si>
    <t>ΑΡΧΗ  ΚΗΦΙΣΙΑΣ</t>
  </si>
  <si>
    <t>ΧΡΥΣΑΝΘΗ ΚΑΛΑΙΤΖΗ</t>
  </si>
  <si>
    <t>1ο ΓΥΜΝΑΣΙΟ ΚΟΥΦΑΛΙΩΝ</t>
  </si>
  <si>
    <t>mail@gym-koufal.thess.sch.gr</t>
  </si>
  <si>
    <t>ΘΕΜΙΣΤΟΚΛΕΟΥΣ 58</t>
  </si>
  <si>
    <t>ΑΓΑΘΟΝΙΚΟΣ ΟΡΦΑΝΙΔΗΣ</t>
  </si>
  <si>
    <t>3ο ΗΜΕΡΗΣΙΟ ΓΥΜΝΑΣΙΟ ΕΛΕΥΘΕΡΙΟΥ ΚΟΡΔΕΛΙΟΥ ΘΕΣΣΑΛΟΝΙΚΗΣ</t>
  </si>
  <si>
    <t>mail@3gym-el-kordel.thess.sch.gr</t>
  </si>
  <si>
    <t>ΔΑΒΑΚΗ 18</t>
  </si>
  <si>
    <t>ΙΩΣΗΦ ΧΑΤΖΗΙΩΑΚΕΙΜΙΔΗΣ</t>
  </si>
  <si>
    <t>5ο ΗΜΕΡΗΣΙΟ ΓΥΜΝΑΣΙΟ ΣΤΑΥΡΟΥΠΟΛΗΣ ΘΕΣΣΑΛΟΝΙΚΗΣ</t>
  </si>
  <si>
    <t>mail@5gym-stavroup.thess.sch.gr</t>
  </si>
  <si>
    <t>ΠΕΡΙΚΛΕΟΥΣ ΚΑΙ ΔΕΚΑΕΠΤΑ ΝΟΕΜΒΡΗ</t>
  </si>
  <si>
    <t>ΙΩΑΝΝΗΣ ΑΔΑΜ</t>
  </si>
  <si>
    <t>1ο ΗΜΕΡΗΣΙΟ ΓΥΜΝΑΣΙΟ ΑΜΠΕΛΟΚΗΠΩΝ ΘΕΣΣΑΛΟΝΙΚΗΣ - ΟΔΥΣΣΕΑΣ ΕΛΥΤΗΣ</t>
  </si>
  <si>
    <t>mail@1gym-ampel.thess.sch.gr</t>
  </si>
  <si>
    <t>ΝΙΚΟΛΑΟΥ ΠΛΑΣΤΗΡΑ 54</t>
  </si>
  <si>
    <t>ΑΝΑΣΤΑΣΙΑ ΣΙΒΡΗ</t>
  </si>
  <si>
    <t>1ο ΗΜΕΡΗΣΙΟ ΓΥΜΝΑΣΙΟ ΣΤΑΥΡΟΥΠΟΛΗΣ ΘΕΣΣΑΛΟΝΙΚΗΣ</t>
  </si>
  <si>
    <t>mail@1gym-stavroup.thess.sch.gr</t>
  </si>
  <si>
    <t>ΚΩΝΣΤΑΝΤΙΝΟΣ ΑΝΤΩΝΙΑΔΗΣ</t>
  </si>
  <si>
    <t>1ο ΗΜΕΡΗΣΙΟ ΓΥΜΝΑΣΙΟ ΕΥΟΣΜΟΥ ΘΕΣΣΑΛΟΝΙΚΗΣ - ΑΡΧΕΛΑΟΣ</t>
  </si>
  <si>
    <t>mail@1gym-evosm.thess.sch.gr</t>
  </si>
  <si>
    <t>28ης ΟΚΤΩΒΡΙΟΥ 2</t>
  </si>
  <si>
    <t>ΑΝΑΣΤΑΣΙΟΣ ΚΟΡΟΣΟΓΛΟΥ</t>
  </si>
  <si>
    <t>ΚΑΛΛΙΘΕΑΣ</t>
  </si>
  <si>
    <t>ΗΜΕΡΗΣΙΟ ΓΥΜΝΑΣΙΟ ΚΑΛΛΙΘΕΑΣ</t>
  </si>
  <si>
    <t>mail@gym-neoch-pental.thess.sch.gr</t>
  </si>
  <si>
    <t>ΝΕΟΧΩΡΟΥΔΑ ΘΕΣΣΑΛΟΝΙΚΗΣ</t>
  </si>
  <si>
    <t>ΕΛΙΣΑΒΕΤ ΚΑΡΑΓΙΑΝΝΙΔΟΥ</t>
  </si>
  <si>
    <t>ΝΕΟΧΩΡΟΥΔΑ</t>
  </si>
  <si>
    <t>Πειραματικό Γυμνάσιο</t>
  </si>
  <si>
    <t>ΠΕΙΡΑΜΑΤΙΚΟ ΓΥΜΝΑΣΙΟ ΠΑΝΕΠΙΣΤΗΜΙΟΥ ΜΑΚΕΔΟΝΙΑΣ</t>
  </si>
  <si>
    <t>mail@gym-peir-uom.thess.sch.gr</t>
  </si>
  <si>
    <t>ΠΕΡΙΟΧΗ ΣΤΡΕΜΠΕΝΙΩΤΗ</t>
  </si>
  <si>
    <t>ΕΥΤΥΧΙΟΣ ΓΛΑΜΠΕΔΑΚΗΣ</t>
  </si>
  <si>
    <t>1ο ΗΜΕΡΗΣΙΟ ΓΥΜΝΑΣΙΟ ΜΕΝΕΜΕΝΗΣ ΘΕΣΣΑΛΟΝΙΚΗΣ - ΙΦΙΓΕΝΕΙΑ ΧΡΥΣΟΧΟΟΥ</t>
  </si>
  <si>
    <t>mail@1gym-menem.thess.sch.gr</t>
  </si>
  <si>
    <t>Ν. ΚΟΥΝΤΟΥΡΙΩΤΟΥ 33</t>
  </si>
  <si>
    <t>ΚΩΝΣΤΑΝΤΙΑ ΠΑΠΑΔΟΠΟΥΛΟΥ</t>
  </si>
  <si>
    <t>1ο ΗΜΕΡΗΣΙΟ ΓΥΜΝΑΣΙΟ ΧΑΛΑΣΤΡΑΣ ΘΕΣΣΑΛΟΝΙΚΗΣ</t>
  </si>
  <si>
    <t>mail@gym-chalastr.thess.sch.gr</t>
  </si>
  <si>
    <t>ΑΝΔΡΟΝΙΚΗ ΟΙΚΟΝΟΜΟΥ</t>
  </si>
  <si>
    <t>2ο ΗΜΕΡΗΣΙΟ ΓΥΜΝΑΣΙΟ ΣΤΑΥΡΟΥΠΟΛΗ ΘΕΣΣΑΛΟΝΙΚΗΣ</t>
  </si>
  <si>
    <t>mail@2gym-stavroup.thess.sch.gr</t>
  </si>
  <si>
    <t>ΠΑΠΑΝΙΚΟΛΗ 42</t>
  </si>
  <si>
    <t>ΕΥΣΤΑΘΙΑ ΧΡΙΣΤΟΠΟΥΛΟΥ</t>
  </si>
  <si>
    <t>2ο ΗΜΕΡΗΣΙΟ ΓΥΜΝΑΣΙΟ ΚΟΥΦΑΛΙΩΝ ΘΕΣΣΑΛΟΝΙΚΗΣ</t>
  </si>
  <si>
    <t>mail@gym-proch.thess.sch.gr</t>
  </si>
  <si>
    <t>ΑΛΕΞΙΟΣ ΚΥΡΙΑΚΙΔΗΣ</t>
  </si>
  <si>
    <t>4ο ΓΥΜΝΑΣΙΟ ΣΥΚΕΩΝ</t>
  </si>
  <si>
    <t>mail@4gym-sykeon.thess.sch.gr</t>
  </si>
  <si>
    <t>ΗΡΩΩΝ ΠΟΛΥΤΕΧΝΕΙΟΥ ΚΑΙ ΓΙΑΝΝΗ ΡΙΤΣΟΥ 2</t>
  </si>
  <si>
    <t>ΘΩΜΑΣ ΝΙΚΟΠΟΥΛΟΣ</t>
  </si>
  <si>
    <t>1ο ΗΜΕΡΗΣΙΟ ΓΥΜΝΑΣΙΟ ΠΟΛΙΧΝΗΣ ΘΕΣΣΑΛΟΝΙΚΗΣ</t>
  </si>
  <si>
    <t>mail@1gym-polichn.thess.sch.gr</t>
  </si>
  <si>
    <t>ΣΤΑΔΙΟΥ ΚΑΙ ΣΧΟΛΕΙΟΥ 1</t>
  </si>
  <si>
    <t>ΠΑΡΑΣΚΕΥΗ ΣΑΧΙΝΙΔΟΥ</t>
  </si>
  <si>
    <t>1ο ΗΜΕΡΗΣΙΟ ΓΥΜΝΑΣΙΟ ΣΥΚΕΩΝ "ΟΔΥΣΣΕΑΣ ΦΩΚΑΣ"</t>
  </si>
  <si>
    <t>mail@1gym-sykeon.thess.sch.gr</t>
  </si>
  <si>
    <t>ΔΗΜΗΤΡΙΟΥ ΓΛΗΝΟΥ 13</t>
  </si>
  <si>
    <t>ΡΑΛΛΙΩ ΞΩΜΑΛΗ</t>
  </si>
  <si>
    <t>4ο ΗΜΕΡΗΣΙΟ ΓΥΜΝΑΣΙΟ ΑΜΠΕΛΟΚΗΠΩΝ ΘΕΣΣΑΛΟΝΙΚΗΣ - ΝΙΚΟΣ ΚΑΖΑΝΤΖΑΚΗΣ</t>
  </si>
  <si>
    <t>mail@4gym-ampel.thess.sch.gr</t>
  </si>
  <si>
    <t>ΕΘΝΙΚΗΣ ΑΝΤΙΣΤΑΣΗΣ 57</t>
  </si>
  <si>
    <t>ΕΥΑΝΘΙΑ ΜΙΤΙΝΤΖΗ</t>
  </si>
  <si>
    <t>2ο ΗΜΕΡΗΣΙΟ ΓΥΜΝΑΣΙΟ ΩΡΑΙΟΚΑΣΤΡΟΥ ΘΕΣΣΑΛΟΝΙΚΗΣ - ΑΛΕΞΑΝΔΡΟΣ ΥΨΗΛΑΝΤΗΣ</t>
  </si>
  <si>
    <t>mail@2gym-oraiok.thess.sch.gr</t>
  </si>
  <si>
    <t>ΟΔΥΣΣΕΑ ΕΛΥΤΗ 19</t>
  </si>
  <si>
    <t>ΓΕΩΡΓΙΟΣ ΘΥΜΙΑΤΗΣ</t>
  </si>
  <si>
    <t>ΛΑΧΑΝΑ</t>
  </si>
  <si>
    <t>ΗΜΕΡΗΣΙΟ ΓΥΜΝΑΣΙΟ ΛΑΧΑΝΑ</t>
  </si>
  <si>
    <t>mail@gym-xyloup.thess.sch.gr</t>
  </si>
  <si>
    <t>ΞΥΛΟΠΟΛΗ</t>
  </si>
  <si>
    <t>ΓΡΗΓΟΡΙΟΣ ΚΑΛΑΦΑΤΙΔΗΣ</t>
  </si>
  <si>
    <t>3ο ΗΜΕΡΗΣΙΟ ΓΥΜΝΑΣΙΟ ΠΟΛΙΧΝΗΣ ΘΕΣΣΑΛΟΝΙΚΗΣ</t>
  </si>
  <si>
    <t>mail@3gym-polichn.thess.sch.gr</t>
  </si>
  <si>
    <t>ΣΑΠΦΟΥΣ 3</t>
  </si>
  <si>
    <t>ΔΗΜΗΤΡΙΟΣ ΤΣΟΛΑΚΙΔΗΣ</t>
  </si>
  <si>
    <t>2ο ΗΜΕΡΗΣΙΟ ΓΥΜΝΑΣΙΟ ΕΧΕΔΩΡΟΥ ΘΕΣΣΑΛΟΝΙΚΗΣ</t>
  </si>
  <si>
    <t>mail@gym-diavat.thess.sch.gr</t>
  </si>
  <si>
    <t>ΑΓΙΟΥ ΓΕΩΡΓΙΟΥ 8</t>
  </si>
  <si>
    <t>ΚΩΝΣΤΑΝΤΙΑ ΚΕΡΑΜΙΔΑ</t>
  </si>
  <si>
    <t>ΔΙΑΠΟΛΙΤΙΣΜΙΚΟ ΓΥΜΝΑΣΙΟ ΕΥΟΣΜΟΥ</t>
  </si>
  <si>
    <t>gymdiape@sch.gr</t>
  </si>
  <si>
    <t>ΚΟΛΟΚΟΤΡΩΝΗ ΚΑΙ ΕΡΩΤΟΚΡΙΤΟΥ,</t>
  </si>
  <si>
    <t>ΧΑΡΑΛΑΜΠΟΣ ΑΝΤΩΝΙΑΔΗΣ</t>
  </si>
  <si>
    <t>3ο ΗΜΕΡΗΣΙΟ ΓΥΜΝΑΣΙΟ ΑΓΙΟΥ ΑΘΑΝΑΣΙΟΥ</t>
  </si>
  <si>
    <t>mail@gym-gefyr.thess.sch.gr</t>
  </si>
  <si>
    <t>25η Μαρτίου 37, Γέφυρα Θεσσαλονίκης</t>
  </si>
  <si>
    <t>ΚΥΡΙΑΚΗ ΧΑΝΔΡΟΥ</t>
  </si>
  <si>
    <t>2ο ΗΜΕΡΗΣΙΟ ΓΥΜΝΑΣΙΟ ΧΑΛΑΣΤΡΑΣ ΘΕΣΣΑΛΟΝΙΚΗΣ</t>
  </si>
  <si>
    <t>mail@gym-anatol.thess.sch.gr</t>
  </si>
  <si>
    <t>ΑΝΑΤΟΛΙΚΟ</t>
  </si>
  <si>
    <t>ΜΑΓΔΑΛΗΝΗ ΔΗΜΑΚΗ</t>
  </si>
  <si>
    <t>1ο ΗΜΕΡΗΣΙΟ ΓΥΜΝΑΣΙΟ ΠΕΥΚΩΝ ΘΕΣΣΑΛΟΝΙΚΗΣ (ΚΩΔ. 1909018)</t>
  </si>
  <si>
    <t>mail@gym-pefkon.thess.sch.gr</t>
  </si>
  <si>
    <t>ΑΓ. ΓΕΩΡΓΙΟΥ ΚΑΙ ΤΡΙΩΝ ΙΕΡΑΡΧΩΝ</t>
  </si>
  <si>
    <t>ΧΡΥΣΑΝΘΗ ΤΖΙΚΟΥΔΗ ΠΑΠΑΓΕΩΡΓΙΟΥ</t>
  </si>
  <si>
    <t>ΗΜΕΡΗΣΙΟ ΓΥΜΝΑΣΙΟ ΑΞΙΟΥ ΘΕΣΣΑΛΟΝΙΚΗΣ</t>
  </si>
  <si>
    <t>mail@gym-kymin.thess.sch.gr</t>
  </si>
  <si>
    <t>ΚΥΜΙΝΑ</t>
  </si>
  <si>
    <t>ΔΗΜΗΤΡΙΟΣ ΚΑΡΑΜΑΝΛΗΣ</t>
  </si>
  <si>
    <t>4ο ΗΜΕΡΗΣΙΟ ΓΥΜΝΑΣΙΟ ΕΥΟΣΜΟΥ ΘΕΣΣΑΛΟΝΙΚΗΣ</t>
  </si>
  <si>
    <t>mail@4gym-evosm.thess.sch.gr</t>
  </si>
  <si>
    <t>Χαριλάου  Τρικούπη 26</t>
  </si>
  <si>
    <t>ΚΩΝΣΤΑΝΤΙΝΟΣ ΤΟΛΗΣ</t>
  </si>
  <si>
    <t>3ο ΗΜΕΡΗΣΙΟ ΓΥΜΝΑΣΙΟ ΑΜΠΕΛΟΚΗΠΩΝ ΘΕΣΣΑΛΟΝΙΚΗΣ - ΜΑΝΟΥΗΛ ΠΑΝΣΕΛΗΝΟΣ</t>
  </si>
  <si>
    <t>mail@3gym-ampel.thess.sch.gr</t>
  </si>
  <si>
    <t>Γ.ΓΕΝΝΗΜΑΤΑ 52</t>
  </si>
  <si>
    <t>ΕΥΑΓΓΕΛΙΑ ΘΕΟΔΩΡΙΔΟΥ</t>
  </si>
  <si>
    <t>6ο ΗΜΕΡΗΣΙΟ ΓΥΜΝΑΣΙΟ ΣΤΑΥΡΟΥΠΟΛΗΣ</t>
  </si>
  <si>
    <t>mail@6gym-stavroup.thess.sch.gr</t>
  </si>
  <si>
    <t>Κ.ΠΑΛΑΙΟΛΟΓΟΥ ΚΑΙ ΜΑΝΔΗΛΑΡΑ</t>
  </si>
  <si>
    <t>ΔΕΣΠΟΙΝΑ ΘΕΟΔΟΣΙΑΔΟΥ</t>
  </si>
  <si>
    <t>ΕΣΠΕΡΙΝΟ ΓΥΜΝΑΣΙΟ ΑΜΠΕΛΟΚΗΠΩΝ ΘΕΣΣΑΛΟΝΙΚΗΣ - ΠΗΝΕΛΟΠΗ ΔΕΛΤΑ</t>
  </si>
  <si>
    <t>mail@gym-esp-ampel.thess.sch.gr</t>
  </si>
  <si>
    <t>Γ. ΓΕΝΝΗΜΑΤΑ 52</t>
  </si>
  <si>
    <t>ΠΑΡΑΣΚΕΥΗ ΙΩΑΚΕΙΜΙΔΟΥ</t>
  </si>
  <si>
    <t>5ο ΗΜΕΡΗΣΙΟ ΓΥΜΝΑΣΙΟ ΕΥΟΣΜΟΥ ΘΕΣΣΑΛΟΝΙΚΗΣ</t>
  </si>
  <si>
    <t>mail@5gym-evosm.thess.sch.gr</t>
  </si>
  <si>
    <t>ΠΥΘΑΓΟΡΑ-ΜΑΒΙΛΗ 3</t>
  </si>
  <si>
    <t>ΕΙΡΗΝΗ ΚΟΥΜΑΝΔΡΑΚΗ</t>
  </si>
  <si>
    <t>2ο ΗΜΕΡΗΣΙΟ ΓΥΜΝΑΣΙΟ ΕΛΕΥΘΕΡΙΟΥ ΚΟΡΔΕΛΙΟΥ ΘΕΣΣΑΛΟΝΙΚΗΣ</t>
  </si>
  <si>
    <t>mail@2gym-el-kordel.thess.sch.gr</t>
  </si>
  <si>
    <t>ΕΛΕΝΗ ΤΣΙΡΟΓΙΑΝΝΗ</t>
  </si>
  <si>
    <t>1ο ΗΜΕΡΗΣΙΟ ΓΥΜΝΑΣΙΟ ΕΧΕΔΩΡΟΥ ΘΕΣΣΑΛΟΝΙΚΗΣ</t>
  </si>
  <si>
    <t>mail@gym-sindou.thess.sch.gr</t>
  </si>
  <si>
    <t>ΑΝΔΡΕΑ ΠΑΠΑΝΔΡΕΟΥ</t>
  </si>
  <si>
    <t>ΧΡΗΣΤΟΣ ΜΠΑΜΠΑΤΣΙΚΟΣ</t>
  </si>
  <si>
    <t>2ο ΗΜΕΡΗΣΙΟ ΓΥΜΝΑΣΙΟ ΛΑΓΚΑΔΑΣ ΘΕΣΣΑΛΟΝΙΚΗΣ</t>
  </si>
  <si>
    <t>mail@2gym-lagkad.thess.sch.gr</t>
  </si>
  <si>
    <t>Κολχικό</t>
  </si>
  <si>
    <t>ΦΩΤΕΙΝΗ ΒΛΑΧΑΚΗ</t>
  </si>
  <si>
    <t>1ο ΗΜΕΡΗΣΙΟ ΓΥΜΝΑΣΙΟ ΝΕΑΠΟΛΗΣ ΘΕΣΣΑΛΟΝΙΚΗΣ</t>
  </si>
  <si>
    <t>mail@1gym-neapol.thess.sch.gr</t>
  </si>
  <si>
    <t>ΓΕΝΟΒΕΦΑ ΛΑΖΑΡΙΔΟΥ</t>
  </si>
  <si>
    <t>3ο ΗΜΕΡΗΣΙΟ ΓΥΜΝΑΣΙΟ ΝΕΑΠΟΛΗΣ ΘΕΣΣΑΛΟΝΙΚΗΣ</t>
  </si>
  <si>
    <t>mail@3gym-neapol.thess.sch.gr</t>
  </si>
  <si>
    <t>ΒΑΣΙΛΙΚΗ ΛΑΛΑΚΙΔΟΥ</t>
  </si>
  <si>
    <t>4ο ΗΜΕΡΗΣΙΟ ΓΥΜΝΑΣΙΟ ΣΤΑΥΡΟΥΠΟΛΗΣ</t>
  </si>
  <si>
    <t>mail@4gym-stavroup.thess.sch.gr</t>
  </si>
  <si>
    <t>ΧΑΝΙ ΓΡΑΒΙΑΣ 4</t>
  </si>
  <si>
    <t>ΘΕΟΔΩΡΑ ΚΑΡΑΓΙΑΝΝΙΔΟΥ</t>
  </si>
  <si>
    <t>1ο ΓΥΜΝΑΣΙΟ ΑΓΙΟΥ ΑΘΑΝΑΣΙΟΥ</t>
  </si>
  <si>
    <t>mail@gym-ag-athan.thess.sch.gr</t>
  </si>
  <si>
    <t>ΛΕΩΦΟΡΟΣ ΑΘΗΝΩΝ  25Γ</t>
  </si>
  <si>
    <t>ΝΙΚΟΛΕΤΑ ΚΟΥΤΣΙΑ</t>
  </si>
  <si>
    <t>2ο ΓΕΝΙΚΟ ΛΥΚΕΙΟ ΝΕΑΠΟΛΗΣ ΘΕΣΣΑΛΟΝΙΚΗΣ</t>
  </si>
  <si>
    <t>2lykneap@sch.gr</t>
  </si>
  <si>
    <t>ΠΡΩΗΝ ΣΤΡΑΤΟΠΕΔΟ ΣΤΡΕΜΠΕΝΙΩΤΗ -ΟΔΥΣΣΕΑ ΕΛΥΤΗ</t>
  </si>
  <si>
    <t>ΝΙΚΟΛΑΟΣ ΚΩΦΙΔΗΣ</t>
  </si>
  <si>
    <t>2ο ΗΜΕΡΗΣΙΟ ΓΕΝΙΚΟ ΛΥΚΕΙΟ ΕΧΕΔΩΡΟΥ ΘΕΣΣΑΛΟΝΙΚΗΣ</t>
  </si>
  <si>
    <t>mail@lyk-diavat.thess.sch.gr</t>
  </si>
  <si>
    <t>ΚΟΥΝΤΟΥΡΙΩΤΗ 2</t>
  </si>
  <si>
    <t>ΜΑΡΙΑ ΠΟΛΙΤΟΥ</t>
  </si>
  <si>
    <t>3ο ΗΜΕΡΗΣΙΟ ΓΥΜΝΑΣΙΟ ΜΕΝΕΜΕΝΗΣ-ΛΥΚΕΙΑΚΕΣ ΤΑΞΕΙΣ-"ΚΩΣΤΗΣ ΠΑΛΑΜΑΣ"</t>
  </si>
  <si>
    <t>3gymmene@sch.gr</t>
  </si>
  <si>
    <t>ΚΩΝΣΤΑΝΤΙΝΟΥΠΟΛΕΩΣ 58</t>
  </si>
  <si>
    <t>ΕΛΕΝΗ ΠΑΠΑΔΟΠΟΥΛΟΥ</t>
  </si>
  <si>
    <t>2ο ΗΜΕΡΗΣΙΟ ΓΥΜΝΑΣΙΟ ΝΕΑΠΟΛΗΣ ΘΕΣΣΑΛΟΝΙΚΗΣ</t>
  </si>
  <si>
    <t>mail@2gym-neapol.thess.sch.gr</t>
  </si>
  <si>
    <t>ΑΛ. ΜΠΙΝΙΩΡΗ</t>
  </si>
  <si>
    <t>ΓΕΩΡΓΙΟΣ ΠΑΣΧΑΛΙΔΗΣ</t>
  </si>
  <si>
    <t>3ο ΗΜΕΡΗΣΙΟ ΓΥΜΝΑΣΙΟ ΕΥΟΣΜΟΥ</t>
  </si>
  <si>
    <t>mail@3gym-evosm.thess.sch.gr</t>
  </si>
  <si>
    <t>ΧΑΡΙΛΑΟΥ   ΤΡΙΚΟΥΠΗ 26</t>
  </si>
  <si>
    <t>ΜΑΓΔΑΛΗΝΗ ΤΣΙΟΝΚΗ</t>
  </si>
  <si>
    <t>ΑΡΕΘΟΥΣΑΣ</t>
  </si>
  <si>
    <t>ΗΜΕΡΗΣΙΟ ΓΥΜΝΑΣΙΟ ΑΡΕΘΟΥΣΑΣ ΘΕΣΣΑΛΟΝΙΚΗΣ</t>
  </si>
  <si>
    <t>mail@gym-areth.thess.sch.gr</t>
  </si>
  <si>
    <t>ΑΡΕΘΟΥΣΑ</t>
  </si>
  <si>
    <t>ΜΑΡΙΑ ΣΤΥΛΙΑΝΟΥ</t>
  </si>
  <si>
    <t>1ο ΗΜΕΡΗΣΙΟ ΓΥΜΝΑΣΙΟ ΕΛΕΥΘΕΡΙΟΥ-ΚΟΡΔΕΛΙΟΥ ΘΕΣΣΑΛΟΝΙΚΗΣ</t>
  </si>
  <si>
    <t>mail@1gym-el-kordel.thess.sch.gr</t>
  </si>
  <si>
    <t>ΑΛ. ΠΑΠΑΓΟΥ 40</t>
  </si>
  <si>
    <t>ΖΗΣΗΣ ΖΗΣΑΚΗΣ</t>
  </si>
  <si>
    <t>ΙΔΙΩΤΙΚΟ ΓΕΝΙΚΟ ΛΥΚΕΙΟ ΦΡΥΓΑΝΙΩΤΗ</t>
  </si>
  <si>
    <t>info@fryganiotis.gr</t>
  </si>
  <si>
    <t>ΠΕΡΙΦ. ΟΔΟΣ-ΝΟΣ. ΠΑΠΑΓΕΩΡΓΙΟΥ</t>
  </si>
  <si>
    <t>ΑΘΑΝΑΣΙΟΣ ΦΡΥΓΑΝΙΩΤΗΣ</t>
  </si>
  <si>
    <t>ΕΣΠΕΡΙΝΟ ΕΠΑΛ ΣΤΑΥΡΟΥΠΟΛΗ ΘΕΣΣΑΛΟΝΙΚΗΣ - ΕΣΠΕΡΙΝΟ ΕΠΑΛ ΣΤΑΥΡΟΥΠΟΛΗΣ</t>
  </si>
  <si>
    <t>mail@epal-esp-stavroup.thess.sch.gr</t>
  </si>
  <si>
    <t>ΙΩΑΝΝΑ ΝΑΖΛΙΔΟΥ</t>
  </si>
  <si>
    <t>ΙΔΙΩΤΙΚΟ ΓΕΝΙΚΟ ΛΥΚΕΙΟ ΔΕΛΑΣΑΛ</t>
  </si>
  <si>
    <t>mail@lyk-delas.thess.sch.gr</t>
  </si>
  <si>
    <t>Τ.Θ.6</t>
  </si>
  <si>
    <t>ΓΕΩΡΓΙΟΣ ΝΤΙΓΚΜΠΑΣΑΝΗΣ</t>
  </si>
  <si>
    <t>ΓΕΝΙΚΟ ΛΥΚΕΙΟ ΑΣΣΗΡΟΥ</t>
  </si>
  <si>
    <t>mail@lyk-assir.thess.sch.gr</t>
  </si>
  <si>
    <t>ΑΘΑΝΑΣΙΟΣ ΘΕΟΔΩΡΙΔΗΣ</t>
  </si>
  <si>
    <t>ΗΜΕΡΗΣΙΟ ΓΕΝΙΚΟ ΛΥΚΕΙΟ ΚΑΛΛΙΘΕΑΣ ΘΕΣΣΑΛΟΝΙΚΗΣ</t>
  </si>
  <si>
    <t>mail@lyk-kallith.thess.sch.gr</t>
  </si>
  <si>
    <t>ΑΓΓΕΛΙΚΗ ΚΑΡΑΜΑΤΣΟΥΚΗ</t>
  </si>
  <si>
    <t>ΕΚ ΣΙΝΔΟΣ - ΕΚ ΣΙΝΔΟΥ</t>
  </si>
  <si>
    <t>mail@sek-sindou.thess.sch.gr</t>
  </si>
  <si>
    <t>3ο ΗΜΕΡΗΣΙΟ ΓΥΜΝΑΣΙΟ ΩΡΑΙΟΚΑΣΤΡΟΥ ΘΕΣΣΑΛΟΝΙΚΗΣ</t>
  </si>
  <si>
    <t>mail@3gym-oraiok.thess.sch.gr</t>
  </si>
  <si>
    <t>ΗΡΩΩΝ 1</t>
  </si>
  <si>
    <t>ΔΗΜΗΤΡΙΟΣ ΔΕΛΗΓΙΑΝΝΗΣ</t>
  </si>
  <si>
    <t>Καλλιτεχνικό Γυμνάσιο με Λυκειακές Τάξεις</t>
  </si>
  <si>
    <t>ΚΑΛΛΙΤΕΧΝΙΚΟ ΓΥΜΝΑΣΙΟ - Λ.Τ. ΑΜΠΕΛΟΚΗΠΩΝ ΘΕΣΣΑΛΟΝΙΚΗΣ</t>
  </si>
  <si>
    <t>gymkallampel@sch.gr</t>
  </si>
  <si>
    <t>ΠΑΝΤΑΖΟΠΟΥΛΟΥ 12Α</t>
  </si>
  <si>
    <t>ΓΕΩΡΓΙΑ ΜΥΣΤΡΙΔΟΥ</t>
  </si>
  <si>
    <t>ΕΕΕΕΚ ΠΑΥΛΟΥ ΜΕΛΑ</t>
  </si>
  <si>
    <t>mail@eeeek-pavlou-mela.thess.sch.gr</t>
  </si>
  <si>
    <t>ΕΥΚΛΕΙΔH 8</t>
  </si>
  <si>
    <t>ΑΘΗΝΑ ΜΥΣΤΙΛΙΑΔΟΥ</t>
  </si>
  <si>
    <t>2ο ΗΜΕΡΗΣΙΟ ΓΕΝΙΚΟ ΛΥΚΕΙΟ ΩΡΑΙΟΚΑΣΤΡΟΥ</t>
  </si>
  <si>
    <t>mail@2lyk-oraiok.thess.sch.gr</t>
  </si>
  <si>
    <t>ΟΛΥΜΠΟΥ ΚΑΙ ΚΑΠΟΔΙΣΤΡΙΟΥ 1</t>
  </si>
  <si>
    <t>ΛΑΖΑΡΟΣ ΘΕΟΔΟΣΙΑΔΗΣ</t>
  </si>
  <si>
    <t>ΕΝΙΑΙΟ ΕΙΔΙΚΟ ΕΠΑΓΓΕΛΜΑΤΙΚΟ ΓΥΜΝΑΣΙΟ - ΛΥΚΕΙΟ  Ιν.Α.Α.</t>
  </si>
  <si>
    <t>mail@tee-eaav-pefkon.thess.sch.gr</t>
  </si>
  <si>
    <t>ΚΩΝΣΤΑΝΤΙΝΟΥΠΟΛΕΩΣ 22, ΠΕΥΚΑ</t>
  </si>
  <si>
    <t>ΑΙΚΑΤΕΡΙΝΗ ΚΩΝΣΤΑΝΤΙΝΙΔΟΥ</t>
  </si>
  <si>
    <t>2ο ΗΜΕΡΗΣΙΟ ΓΕΝΙΚΟ ΛΥΚΕΙΟ ΣΤΑΥΡΟΥΠΟΛΗΣ ΘΕΣΣΑΛΟΝΙΚΗΣ</t>
  </si>
  <si>
    <t>mail@2lyk-stavroup.thess.sch.gr</t>
  </si>
  <si>
    <t>ΕΥΘΥΜΙΟΣ ΠΑΠΑΔΗΜΗΤΡΙΟΥ</t>
  </si>
  <si>
    <t>ΗΜΕΡΗΣΙΟ ΓΕΝΙΚΟ ΛΥΚΕΙΟ ΑΓΙΟΥ ΓΕΩΡΓΙΟΥ</t>
  </si>
  <si>
    <t>mail@lyk-ag-georgiou.thess.sch.gr</t>
  </si>
  <si>
    <t>ΘΕΟΔΩΡΟΣ ΤΖΟΥΜΕΚΗΣ</t>
  </si>
  <si>
    <t>4ο ΗΜΕΡΗΣΙΟ ΓΕΝΙΚΟ ΛΥΚΕΙΟ ΕΥΟΣΜΟΥ</t>
  </si>
  <si>
    <t>mail@4lyk-evosm.thess.sch.gr</t>
  </si>
  <si>
    <t>ΜΟΝΑΣΤΗΡΙΟΥ 326</t>
  </si>
  <si>
    <t>ΔΙΟΝΥΣΙΟΣ ΑΒΡΑΜΙΔΗΣ</t>
  </si>
  <si>
    <t>4ο ΗΜΕΡΗΣΙΟ ΓΥΜΝΑΣΙΟ ΕΧΕΔΩΡΟΥ</t>
  </si>
  <si>
    <t>mail@4gym-echedor.thess.sch.gr</t>
  </si>
  <si>
    <t>ΚΟΥΝΤΟΥΡΙΩΤΟΥ 2, Ν. ΜΑΓΝΗΣΙΑ</t>
  </si>
  <si>
    <t>ΙΟΥΛΙΑ ΗΛΙΑΔΟΥ</t>
  </si>
  <si>
    <t>4ο ΓΥΜΝΑΣΙΟ ΛΑΓΚΑΔΑ-ΛΥΚΕΙΑΚΕΣ ΤΑΞΕΙΣ</t>
  </si>
  <si>
    <t>mail@4gym-lagkad.thess.sch.gr</t>
  </si>
  <si>
    <t>13ο km Π.Ε.Ο. ΘΕΣΣΑΛΟΝΙΚΗΣ-ΚΑΒΑΛΑΣ</t>
  </si>
  <si>
    <t>ΑΝΔΡΕΑΣ ΚΟΤΙΚΑΣ</t>
  </si>
  <si>
    <t>5ο ΗΜΕΡΗΣΙΟ ΓΥΜΝΑΣΙΟ ΩΡΑΙΟΚΑΣΤΡΟΥ (Λ.Τ.)</t>
  </si>
  <si>
    <t>mail@5gym-oraiok.thess.sch.gr</t>
  </si>
  <si>
    <t>16ο χλμ ΕΠΑΡΧΙΑΚΗΣ ΟΔΟΥ ΘΕΣ/ΝΙΚΗΣ ΜΕΛΙΣΣΟΧΩΡΙΟΥ, ΣΥΓΚΡΟΤΗΜΑ ΣΚΑΡΑ</t>
  </si>
  <si>
    <t>ΔΕΣΠΟΙΝΑ ΞΑΝΘΟΠΟΥΛΟΥ</t>
  </si>
  <si>
    <t>ΙΔΙΩΤΙΚΟ ΗΜΕΡΗΣΙΟ ΓΥΜΝΑΣΙΟ ΔΕΛΑΣΑΛ ΘΕΣΣΑΛΟΝΙΚΗΣ</t>
  </si>
  <si>
    <t>mail@gym-delas.thess.sch.gr</t>
  </si>
  <si>
    <t>ΚΩΝΣΤΑΝΤΙΝΑ ΜΑΡΙΒΙΔΟΥ</t>
  </si>
  <si>
    <t>ΙΔΙΩΤΙΚΟ ΗΜΕΡΗΣΙΟ ΓΥΜΝΑΣΙΟ ΦΡΥΓΑΝΙΩΤΗ ΘΕΣΣΑΛΟΝΙΚΗΣ</t>
  </si>
  <si>
    <t>ΠΕΡ. ΝΟΣ. ΠΑΠΑΓΕΩΡΓΙΟΥ</t>
  </si>
  <si>
    <t>ΔΙΑΜΑΝΤΩ ΜΙΤΖΑΛΗ</t>
  </si>
  <si>
    <t>ΗΜΕΡΗΣΙΟ ΓΕΝΙΚΟ ΛΥΚΕΙΟ ΕΥΚΑΡΠΙΑΣ ΘΕΣΣΑΛΟΝΙΚΗΣ</t>
  </si>
  <si>
    <t>mail@lyk-efkarp.thess.sch.gr</t>
  </si>
  <si>
    <t>ΠΑΣΧΑΛΗΣ ΣΕΝΤΕΡΗΣ</t>
  </si>
  <si>
    <t>2ο ΗΜΕΡΗΣΙΟ ΓΥΜΝΑΣΙΟ ΕΥΚΑΡΠΙΑΣ ΘΕΣΣΑΛΟΝΙΚΗΣ</t>
  </si>
  <si>
    <t>mail@2gym-efkarp.thess.sch.gr</t>
  </si>
  <si>
    <t>ΚΑΡΥΩΤΑΚΗ  4 &amp; ΓΙΑΝΝΗ ΡΙΤΣΟΥ 3Α</t>
  </si>
  <si>
    <t>ΛΑΖΑΡΟΣ ΜΩΥΣΙΑΔΗΣ</t>
  </si>
  <si>
    <t>Ε.Ε.Ε.ΕΚ. ΑΓΙΟΥ ΑΘΑΝΑΣΙΟΥ</t>
  </si>
  <si>
    <t>mail@eeeek-ag-athan.thess.sch.gr</t>
  </si>
  <si>
    <t>Αγιος Αθανάσιος Θεσσαλονίκης</t>
  </si>
  <si>
    <t>ΘΕΟΔΩΡΟΣ ΚΥΡΙΑΚΙΔΗΣ</t>
  </si>
  <si>
    <t>4ο ΓΥΜΝΑΣΙΟ ΩΡΑΙΟΚΑΣΤΡΟΥ</t>
  </si>
  <si>
    <t>mail@4gym-oraiok.thess.sch.gr</t>
  </si>
  <si>
    <t>ΚΑΣΤΑΝΙΑΣ 25</t>
  </si>
  <si>
    <t>ΑΘΑΝΑΣΙΟΣ ΓΡΟΥΔΟΣ</t>
  </si>
  <si>
    <t>2ο ΓΥΜΝΑΣΙΟ ΠΕΥΚΩΝ</t>
  </si>
  <si>
    <t>mail@2gym-pefkon.thess.sch.gr</t>
  </si>
  <si>
    <t>ΒΟΣΠΟΡΟΥ 5</t>
  </si>
  <si>
    <t>ΑΝΝΑ ΤΙΡΙΚΑΝΙΔΟΥ</t>
  </si>
  <si>
    <t>ΔΙΕΥΘΥΝΣΗ Δ.Ε. ΗΜΑΘΙΑΣ</t>
  </si>
  <si>
    <t>ΗΡΩΙΚΗΣ ΠΟΛΕΩΣ ΝΑΟΥΣΑΣ</t>
  </si>
  <si>
    <t>2ο ΗΜΕΡΗΣΙΟ ΓΥΜΝΑΣΙΟ ΝΑΟΥΣΑΣ</t>
  </si>
  <si>
    <t>mail@2gym-naous.ima.sch.gr</t>
  </si>
  <si>
    <t>ΚΑΣΟΜΟΥΛΗ - ΠΕΡΙΟΧΗ ΒΡΥΣΑΚΙ</t>
  </si>
  <si>
    <t>ΦΩΤΙΟΣ ΖΙΩΓΑΣ</t>
  </si>
  <si>
    <t>1ο ΗΜΕΡΗΣΙΟ ΓΕΝΙΚΟ ΛΥΚΕΙΟ ΝΑΟΥΣΑΣ</t>
  </si>
  <si>
    <t>mail@1lyk-naous.ima.sch.gr</t>
  </si>
  <si>
    <t>ΤΕΡΜΑ ΦΙΛΩΤΑ ΚΟΚΚΙΝΟΥ</t>
  </si>
  <si>
    <t>ΒΕΡΟΙΑΣ</t>
  </si>
  <si>
    <t>ΑΛΕΞΑΝΔΡΕΙΑΣ</t>
  </si>
  <si>
    <t>1ο ΗΜΕΡΗΣΙΟ ΓΕΝΙΚΟ ΛΥΚΕΙΟ ΑΛΕΞΑΝΔΡΕΙΑΣ ΗΜΑΘΙΑΣ</t>
  </si>
  <si>
    <t>1lykalndr@sch.gr</t>
  </si>
  <si>
    <t>ΕΛ.ΒΕΝΙΖΕΛΟΥ 97</t>
  </si>
  <si>
    <t>ΚΥΡΙΑΚΗ ΠΑΝΤΕΛΙΔΟΥ</t>
  </si>
  <si>
    <t>2ο ΗΜΕΡΗΣΙΟ ΓΕΝΙΚΟ ΛΥΚΕΙΟ ΝΑΟΥΣΑΣ</t>
  </si>
  <si>
    <t>mail@2lyk-naous.ima.sch.gr</t>
  </si>
  <si>
    <t>ΜΕΛΙΚΗΣ</t>
  </si>
  <si>
    <t>ΗΜΕΡΗΣΙΟ ΓΕΝΙΚΟ ΛΥΚΕΙΟ ΜΕΛΙΚΗΣ ΗΜΑΘΙΑΣ</t>
  </si>
  <si>
    <t>mail@lyk-melik.ima.sch.gr</t>
  </si>
  <si>
    <t>ΚΕΝΤΡΙΚΗΣ 1</t>
  </si>
  <si>
    <t>ΣΤΕΦΑΝΟΣ ΜΠΙΖΕΤΑΣ</t>
  </si>
  <si>
    <t>1ο ΗΜΕΡΗΣΙΟ ΕΠΑΛ ΝΑΟΥΣΑΣ</t>
  </si>
  <si>
    <t>1epal-naous@sch.gr</t>
  </si>
  <si>
    <t>ΑΓΙΟΥ ΝΙΚΟΛΑΟΥ</t>
  </si>
  <si>
    <t>ΣΤΕΛΙΑΝΗ ΤΣΟΥΛΙΟΥ</t>
  </si>
  <si>
    <t>3ο ΕΣΠΕΡΙΝΟ ΕΠΑΛ ΒΕΡΟΙΑΣ</t>
  </si>
  <si>
    <t>mail@3epal-esp-veroias.ima.sch.gr</t>
  </si>
  <si>
    <t>ΣΤΑΔΙΟΥ 121</t>
  </si>
  <si>
    <t>ΝΙΚΟΛΑΟΣ ΝΙΚΟΛΟΠΟΥΛΟΣ</t>
  </si>
  <si>
    <t>1ο ΗΜΕΡΗΣΙΟ ΕΠΑΛ ΒΕΡΟΙΑΣ</t>
  </si>
  <si>
    <t>mail@1epal-veroias.ima.sch.gr</t>
  </si>
  <si>
    <t>ΒΑΠΤΙΣΤΗΣ ΠΑΝΤΗΣ</t>
  </si>
  <si>
    <t>2ο ΗΜΕΡΗΣΙΟ ΓΕΝΙΚΟ ΛΥΚΕΙΟ ΑΛΕΞΑΝΔΡΕΙΑΣ ΗΜΑΘΙΑΣ</t>
  </si>
  <si>
    <t>mail@2lyk-alexandr.ima.sch.gr</t>
  </si>
  <si>
    <t>ΤΡΑΠΕΖΟΥΝΤΟΣ 2</t>
  </si>
  <si>
    <t>ΙΩΑΝΝΗΣ ΣΙΤΑΡΙΔΗΣ</t>
  </si>
  <si>
    <t>1ο ΗΜΕΡΗΣΙΟ ΓΕΝΙΚΟ ΛΥΚΕΙΟ ΒΕΡΟΙΑΣ</t>
  </si>
  <si>
    <t>mail@1lyk-veroias.ima.sch.gr</t>
  </si>
  <si>
    <t>Κ. ΠΑΡΘΕΝΗ 2</t>
  </si>
  <si>
    <t>ΑΝΑΣΤΑΣΙΑ ΑΡΓΥΡΙΑΔΟΥ</t>
  </si>
  <si>
    <t>4ο ΗΜΕΡΗΣΙΟ ΓΕΝΙΚΟ ΛΥΚΕΙΟ ΒΕΡΟΙΑΣ</t>
  </si>
  <si>
    <t>mail@4lyk-veroias.ima.sch.gr</t>
  </si>
  <si>
    <t>ΕΡΓΑΤΙΚΕΣ ΚΑΤΟΙΚΙΕΣ</t>
  </si>
  <si>
    <t>ΑΝΑΣΤΑΣΙΟΣ ΚΑΡΓΑΤΖΗΣ</t>
  </si>
  <si>
    <t>1ο ΗΜΕΡΗΣΙΟ ΕΠΑΛ ΑΛΕΞΑΝΔΡΕΙΑΣ</t>
  </si>
  <si>
    <t>mail@1epal-alexandr.ima.sch.gr</t>
  </si>
  <si>
    <t>ΠΑΡΟΔΟΣ ΕΙΚΟΣΤΗΣ ΟΓΔΟΗΣ ΟΚΤΩΒΡΙΟΥ</t>
  </si>
  <si>
    <t>ΜΑΡΙΑ ΠΡΟΥΣΚΑ</t>
  </si>
  <si>
    <t>5ο ΗΜΕΡΗΣΙΟ ΓΕΝΙΚΟ ΛΥΚΕΙΟ ΒΕΡΟΙΑΣ</t>
  </si>
  <si>
    <t>mail@5lyk-veroias.ima.sch.gr</t>
  </si>
  <si>
    <t>ΣΤΑΔΙΟΥ 123</t>
  </si>
  <si>
    <t>ΑΠΟΣΤΟΛΟΣ ΚΑΡΑΦΥΛΛΙΔΗΣ</t>
  </si>
  <si>
    <t>2ο ΗΜΕΡΗΣΙΟ ΓΕΝΙΚΟ ΛΥΚΕΙΟ ΒΕΡΟΙΑΣ</t>
  </si>
  <si>
    <t>mail@2lyk-veroias.ima.sch.gr</t>
  </si>
  <si>
    <t>ΡΩΜΑΝΙΑΣ &amp; ΓΙΑΝΝΗ ΡΙΤΣΟΥ 1</t>
  </si>
  <si>
    <t>ΑΙΚΑΤΕΡΙΝΗ ΒΑΧΛΑ</t>
  </si>
  <si>
    <t>3ο ΗΜΕΡΗΣΙΟ ΓΕΝΙΚΟ ΛΥΚΕΙΟ ΒΕΡΟΙΑΣ</t>
  </si>
  <si>
    <t>mail@3lyk-veroias.ima.sch.gr</t>
  </si>
  <si>
    <t>ΠΛΟΥΤΑΡΧΟΥ ΜΕ ΑΡΙΣΤΟΦΑΝΟΥΣ, ΕΡΓΑΤΙΚΕΣ ΚΑΤΟΙΚΙΕΣ</t>
  </si>
  <si>
    <t>ΑΝΑΣΤΑΣΙΑ ΚΑΡΑΚΩΣΤΑ</t>
  </si>
  <si>
    <t>ΑΠΟΣΤΟΛΟΥ ΠΑΥΛΟΥ</t>
  </si>
  <si>
    <t>ΗΜΕΡΗΣΙΟ ΓΕΝΙΚΟ ΛΥΚΕΙΟ ΜΑΚΡΟΧΩΡΙΟΥ ΗΜΑΘΙΑΣ</t>
  </si>
  <si>
    <t>mail@lyk-makroch.ima.sch.gr</t>
  </si>
  <si>
    <t>ΠΟΛΥΤΕΧΝΕΙΟΥ 7</t>
  </si>
  <si>
    <t>ΙΩΑΝΝΗΣ ΓΕΩΡΓΟΥΔΑΚΗΣ</t>
  </si>
  <si>
    <t>ΠΛΑΤΕΟΣ</t>
  </si>
  <si>
    <t>ΗΜΕΡΗΣΙΟ ΓΕΝΙΚΟ ΛΥΚΕΙΟ ΠΛΑΤΕΟΣ-ΚΟΡΥΦΗΣ ΗΜΑΘΙΑΣ</t>
  </si>
  <si>
    <t>mail@lyk-plateos.ima.sch.gr</t>
  </si>
  <si>
    <t>ΚΟΡΥΦΗ ΗΜΑΘΙΑΣ</t>
  </si>
  <si>
    <t>ΓΕΩΡΓΙΑ ΠΑΠΑΠΟΣΤΟΛΟΥ</t>
  </si>
  <si>
    <t>2ο ΗΜΕΡΗΣΙΟ ΓΥΜΝΑΣΙΟ ΑΛΕΞΑΝΔΡΕΙΑΣ ΗΜΑΘΙΑΣ</t>
  </si>
  <si>
    <t>mail@2gym-alexandr.ima.sch.gr</t>
  </si>
  <si>
    <t>ΜΑΡΙΑ ΚΑΡΑΣΤΟΓΙΑΝΝΙΔΟΥ</t>
  </si>
  <si>
    <t>ΗΜΕΡΗΣΙΟ ΓΥΜΝΑΣΙΟ ΠΛΑΤΕΟΣ ΜΕ ΕΔΡΑ ΤΟ ΠΛΑΤΥ</t>
  </si>
  <si>
    <t>mail@gym-plateos.ima.sch.gr</t>
  </si>
  <si>
    <t>ΠΛΑΤΥ ΗΜΑΘΙΑΣ</t>
  </si>
  <si>
    <t>ΒΑΣΙΛΕΙΟΣ ΠΛΑΤΣΑΣ</t>
  </si>
  <si>
    <t>ΕΙΡΗΝΟΥΠΟΛΗΣ</t>
  </si>
  <si>
    <t>ΗΜΕΡΗΣΙΟ ΓΥΜΝΑΣΙΟ ΕΙΡΗΝΟΥΠΟΛΗΣ - ΛΥΚΕΙΑΚΕΣ ΤΑΞΕΙΣ</t>
  </si>
  <si>
    <t>mail@gym-eirin.ima.sch.gr</t>
  </si>
  <si>
    <t>ΛΕΩΦΟΡΟΣ ΕΙΡΗΝΗΣ 100</t>
  </si>
  <si>
    <t>ΒΕΡΓΙΝΑΣ</t>
  </si>
  <si>
    <t>ΓΥΜΝΑΣΙΟ ΒΕΡΓΙΝΑΣ "ΜΑΝΟΛΗΣ ΑΝΔΡΟΝΙΚΟΣ"</t>
  </si>
  <si>
    <t>mail@gym-vergin.ima.sch.gr</t>
  </si>
  <si>
    <t>ΒΕΡΓΙΝΑ ΗΜΑΘΙΑΣ</t>
  </si>
  <si>
    <t>ΚΩΝΣΤΑΝΤΙΝΟΣ ΓΑΛΛΗΣ</t>
  </si>
  <si>
    <t>ΗΜΕΡΗΣΙΟ ΓΥΜΝΑΣΙΟ ΤΡΙΚΑΛΩΝ ΗΜΑΘΙΑΣ</t>
  </si>
  <si>
    <t>mail@gym-trikal.ima.sch.gr</t>
  </si>
  <si>
    <t>ΤΡΙΚΑΛΑ ΗΜΑΘΙΑΣ</t>
  </si>
  <si>
    <t>ΚΥΡΙΑΚΗ ΙΝΤΖΕΒΙΔΟΥ</t>
  </si>
  <si>
    <t>1ο ΗΜΕΡΗΣΙΟ ΓΥΜΝΑΣΙΟ ΒΕΡΟΙΑΣ - ΦΙΛΙΠΠΕΙΟ</t>
  </si>
  <si>
    <t>mail@1gym-veroias.ima.sch.gr</t>
  </si>
  <si>
    <t>ΡΩΜΑΝΙΑΣ ΚΑΙ ΓΙΑΝΝΗ ΡΙΤΣΟΥ ΓΙΟΤΖΑΛΙΚΙΑ</t>
  </si>
  <si>
    <t>ΚΩΝΝΟΣ ΤΣΙΚΕΡΔΑΝΟΣ</t>
  </si>
  <si>
    <t>3ο ΗΜΕΡΗΣΙΟ ΓΥΜΝΑΣΙΟ ΝΑΟΥΣΑΣ - "Φιλώτας Κόκκινος"</t>
  </si>
  <si>
    <t>mail@3gym-naous.ima.sch.gr</t>
  </si>
  <si>
    <t>ΑΓΙΟΥ ΝΙΚΟΛΑΟΥ 80</t>
  </si>
  <si>
    <t>ΚΩΝΣΤΑΝΤΙΝΟΣ ΠΑΡΑΣΤΑΤΙΔΗΣ</t>
  </si>
  <si>
    <t>ΕΕΕΕΚ ΑΛΕΞΑΝΔΡΕΙΑ Ν.ΗΜΑΘΙΑΣ - ΕΡΓΑΣΤΗΡΙΟ ΕΙΔΙΚΗΣ ΕΠΑΓΓΕΛΜΑΤΙΚΗΣ ΕΚΠΑΙΔΕΥΣΗΣ ΚΑΙ ΚΑΤΑΡΤΙΣΗΣ</t>
  </si>
  <si>
    <t>mail@eeeek-alexandr.ima.sch.gr</t>
  </si>
  <si>
    <t>ΠΑΡΟΔΟΣ 28ΗΣ ΟΚΤΩΒΡΙΟΥ</t>
  </si>
  <si>
    <t>ΝΙΚΟΛΑΟΣ ΛΑΖΗΣ</t>
  </si>
  <si>
    <t>ΑΝΘΕΜΙΩΝ</t>
  </si>
  <si>
    <t>ΗΜΕΡΗΣΙΟ ΓΥΜΝΑΣΙΟ ΚΟΠΑΝΟΥ</t>
  </si>
  <si>
    <t>mail@gym-kopan.ima.sch.gr</t>
  </si>
  <si>
    <t>Αγίας Παρασκευής Κοπανού</t>
  </si>
  <si>
    <t>ΑΙΚΑΤΕΡΙΝΗ ΠΑΣΧΟΥΛΑ</t>
  </si>
  <si>
    <t>ΗΜΕΡΗΣΙΟ ΓΥΜΝΑΣΙΟ ΕΠΙΣΚΟΠΗΣ</t>
  </si>
  <si>
    <t>mail@gym-episk.ima.sch.gr</t>
  </si>
  <si>
    <t>ΕΠΙΣΚΟΠΗ ΔΗΜΟΥ ΝΑΟΥΣΑΣ</t>
  </si>
  <si>
    <t>ΕΥΡΥΔΙΚΗ ΓΚΟΡΗ</t>
  </si>
  <si>
    <t>ΑΝΤΙΓΟΝΙΔΩΝ</t>
  </si>
  <si>
    <t>ΗΜΕΡΗΣΙΟ ΓΥΜΝΑΣΙΟ ΚΑΒΑΣΙΛΩΝ ΗΜΑΘΙΑΣ</t>
  </si>
  <si>
    <t>mail@gym-kavas.ima.sch.gr</t>
  </si>
  <si>
    <t>ΓΥΜΝΑΣΙΟ ΚΑΒΑΣΙΛΩΝ</t>
  </si>
  <si>
    <t>ΑΝΝΑ ΚΥΡΙΑΚΙΔΟΥ</t>
  </si>
  <si>
    <t>ΕΣΠΕΡΙΝΟ ΓΥΜΝΑΣΙΟ ΒΕΡΟΙΑΣ</t>
  </si>
  <si>
    <t>mail@gym-esp-veroias.ima.sch.gr</t>
  </si>
  <si>
    <t>ΚΟΥΝΤΟΥΡΙΩΤΗ 8</t>
  </si>
  <si>
    <t>ΧΡΗΣΤΟΣ ΠΑΠΠΑΣ</t>
  </si>
  <si>
    <t>1ο Ε.Κ. ΒΕΡΟΙΑΣ</t>
  </si>
  <si>
    <t>mail@sek-veroias.ima.sch.gr</t>
  </si>
  <si>
    <t>ΘΕΟΔΩΡΟΣ ΚΟΥΡΤΖΙΔΗΣ</t>
  </si>
  <si>
    <t>6ο ΗΜΕΡΗΣΙΟ ΓΥΜΝΑΣΙΟ ΒΕΡΟΙΑΣ</t>
  </si>
  <si>
    <t>mail@6gym-veroias.ima.sch.gr</t>
  </si>
  <si>
    <t>25ης ΜΑΡΤΙΟΥ και ΑΝΑΞΑΓΟΡΑ</t>
  </si>
  <si>
    <t>ΣΤΑΜΑΤΗΣ ΧΡΥΣΗΣ</t>
  </si>
  <si>
    <t>ΜΑΚΕΔΟΝΙΔΟΣ</t>
  </si>
  <si>
    <t>ΓΥΜΝΑΣΙΟ ΜΕ ΛΥΚΕΙΑΚΕΣ ΤΑΞΕΙΣ ΡΙΖΩΜΑΤΩΝ ΗΜΑΘΙΑΣ</t>
  </si>
  <si>
    <t>mail@gym-rizom.ima.sch.gr</t>
  </si>
  <si>
    <t>Αγίου Αθανασίου 1</t>
  </si>
  <si>
    <t>ΠΑΝΑΓΙΩΤΑ ΤΖΟΥΝΟΠΟΥΛΟΥ</t>
  </si>
  <si>
    <t>1ο ΗΜΕΡΗΣΙΟ ΓΥΜΝΑΣΙΟ ΝΑΟΥΣΑΣ - ΛΑΠΠΕΙΟΝ</t>
  </si>
  <si>
    <t>1gymnaou@sch.gr</t>
  </si>
  <si>
    <t>ΤΙΜΙΟΥ ΠΡΟΔΡΟΜΟΥ 14</t>
  </si>
  <si>
    <t>ΓΕΩΡΓΙΟΣ ΜΑΛΛΙΟΣ</t>
  </si>
  <si>
    <t>ΗΜΕΡΗΣΙΟ ΓΥΜΝΑΣΙΟ ΜΕΛΙΚΗΣ ΗΜΑΘΙΑΣ</t>
  </si>
  <si>
    <t>mail@gym-melik.ima.sch.gr</t>
  </si>
  <si>
    <t>ΚΕΝΤΡΙΚΗΣ  1</t>
  </si>
  <si>
    <t>ΙΩΑΝΝΑ ΤΣΑΝΤΣΑΝ</t>
  </si>
  <si>
    <t>4ο ΗΜΕΡΗΣΙΟ ΓΥΜΝΑΣΙΟ ΒΕΡΟΙΑΣ</t>
  </si>
  <si>
    <t>mail@4gym-veroias.ima.sch.gr</t>
  </si>
  <si>
    <t>ΚΟΥΝΤΟΥΡΙΩΤΗ 4</t>
  </si>
  <si>
    <t>ΝΙΚΟΛΑΟΣ ΟΥΣΟΥΛΤΖΟΓΛΟΥ</t>
  </si>
  <si>
    <t>5ο ΗΜΕΡΗΣΙΟ ΓΥΜΝΑΣΙΟ ΒΕΡΟΙΑΣ</t>
  </si>
  <si>
    <t>mail@5gym-veroias.ima.sch.gr</t>
  </si>
  <si>
    <t>Σ.ΠΕΤΡΟΥΛΑ ΚΑΙ  ΠΛΑΤΕΙΑ ΜΑΚΕΔΟΝΙΚΟΥ ΑΓΩΝΑ 1</t>
  </si>
  <si>
    <t>ΣΟΦΙΑ ΚΑΛΟΓΕΡΙΔΟΥ</t>
  </si>
  <si>
    <t>3ο ΗΜΕΡΗΣΙΟ ΓΥΜΝΑΣΙΟ ΒΕΡΟΙΑΣ</t>
  </si>
  <si>
    <t>mail@3gym-veroias.ima.sch.gr</t>
  </si>
  <si>
    <t>ΕΓΝΑΤΙΑΣ 3</t>
  </si>
  <si>
    <t>ΜΑΡΙΑ ΣΥΜΕΩΝΙΔΟΥ</t>
  </si>
  <si>
    <t>ΑΛΕΞΑΝΔΡΕΙΟ - 2ο ΗΜΕΡΗΣΙΟ ΓΥΜΝΑΣΙΟ ΒΕΡΟΙΑΣ</t>
  </si>
  <si>
    <t>mail@2gym-veroias.ima.sch.gr</t>
  </si>
  <si>
    <t>Ν.ΜΠΕΛΟΓΙΑΝΝΗ 2</t>
  </si>
  <si>
    <t>ΜΑΡΙΑΝΝΑ ΛΟΥΚΑ</t>
  </si>
  <si>
    <t>ΕΕΕΕΚ ΝΑΟΥΣΑ - ΕΕΕΕΚ ΝΑΟΥΣΑΣ</t>
  </si>
  <si>
    <t>mail@eeeek.ima.sch.gr</t>
  </si>
  <si>
    <t>ΑΓΙΟΥ  ΝΙΚΟΛΑΟΥ</t>
  </si>
  <si>
    <t>ΑΝΝΑ ΑΣΛΑΝΙΔΟΥ</t>
  </si>
  <si>
    <t>1ο ΗΜΕΡΗΣΙΟ ΓΥΜΝΑΣΙΟ ΑΛΕΞΑΝΔΡΕΙΑ ΗΜΑΘΙΑΣ</t>
  </si>
  <si>
    <t>mail@1gym-alexandr.ima.sch.gr</t>
  </si>
  <si>
    <t>ΕΛ. ΒΕΝΙΖΕΛΟΥ 97</t>
  </si>
  <si>
    <t>ΓΕΩΡΓΙΟΣ ΚΑΡΚΑΜΑΝΗΣ</t>
  </si>
  <si>
    <t>ΗΜΕΡΗΣΙΟ ΓΥΜΝΑΣΙΟ ΜΑΚΡΟΧΩΡΙΟΥ - ΣΧΟΛΕΙΟ ΤΗΣ ΕΛΕΥΘΕΡΙΑΣ</t>
  </si>
  <si>
    <t>mail@gym-makroch.ima.sch.gr</t>
  </si>
  <si>
    <t>ΠΟΛΥΤΕΧΝΕΙΟΥ 11</t>
  </si>
  <si>
    <t>ΜΑΡΙΑ ΚΟΤΑΜΠΙΤΣΗ</t>
  </si>
  <si>
    <t>ΕΣΠΕΡΙΝΟ ΓΕΝΙΚΟ ΛΥΚΕΙΟ ΒΕΡΟΙΑΣ</t>
  </si>
  <si>
    <t>mail@lyk-esp-veroias.ima.sch.gr</t>
  </si>
  <si>
    <t>ΠΑΝΤΕΛΗΣ ΤΣΑΛΟΥΧΙΔΗΣ</t>
  </si>
  <si>
    <t>Ε.Ε.Ε.Ε.Κ. ΒΕΡΟΙΑΣ</t>
  </si>
  <si>
    <t>mail@eeeek-veroias.ima.sch.gr</t>
  </si>
  <si>
    <t>ΑΜΑΛΙΑΣ ΦΛΕΜΙΓΚ 22, ΛΑΖΟΧΩΡΙ</t>
  </si>
  <si>
    <t>ΠΟΛΥΚΑΡΠΟΣ ΚΟΥΤΣΑΝΤΑΣ</t>
  </si>
  <si>
    <t>ΜΟΥΣΙΚΟ ΣΧΟΛΕΙΟ ΒΕΡΟΙΑΣ</t>
  </si>
  <si>
    <t>mail@gym-mous-veroias.ima.sch.gr</t>
  </si>
  <si>
    <t>ΑΓΙΑ ΒΑΡΒΑΡΑ</t>
  </si>
  <si>
    <t>ΝΙΚΟΛΑΟΣ ΛΙΛΙΟΠΟΥΛΟΣ</t>
  </si>
  <si>
    <t>ΕΝΙΑΙΟ ΕΙΔΙΚΟ ΕΠΑΓΓΕΛΜΑΤΙΚΟ ΓΥΜΝΑΣΙΟ - ΛΥΚΕΙΟ ΒΕΡΟΙΑΣ</t>
  </si>
  <si>
    <t>teeeaavv@sch.gr</t>
  </si>
  <si>
    <t>Σταδίου 123</t>
  </si>
  <si>
    <t>ΚΥΡΙΑΚΟΣ ΠΑΠΑΓΕΩΡΓΙΟΥ</t>
  </si>
  <si>
    <t>ΔΙΕΥΘΥΝΣΗ Δ.Ε. ΚΙΛΚΙΣ</t>
  </si>
  <si>
    <t>ΚΙΛΚΙΣ</t>
  </si>
  <si>
    <t>ΠΙΚΡΟΛΙΜΝΗΣ</t>
  </si>
  <si>
    <t>ΗΜΕΡΗΣΙΟ ΓΥΜΝΑΣΙΟ ΝΕΟΥ ΓΥΝΑΙΚΟΚΑΣΤΡΟΥ ΚΙΛΚΙΣ</t>
  </si>
  <si>
    <t>mail@gym-n-gynaik.kil.sch.gr</t>
  </si>
  <si>
    <t>ΝΕΟ ΓΥΝΑΙΚΟΚΑΣΤΡΟ</t>
  </si>
  <si>
    <t>ΕΥΑΓΓΕΛΙ ΜΑΓΓΙΡΑ</t>
  </si>
  <si>
    <t>ΜΟΥΡΙΩΝ</t>
  </si>
  <si>
    <t>ΗΜΕΡΗΣΙΟ ΓΥΜΝΑΣΙΟ Σ.Σ ΜΟΥΡΙΩΝ ΚΙΛΚΙΣ - Σ.Σ. ΜΟΥΡΙΩΝ</t>
  </si>
  <si>
    <t>mail@gym-mourion.kil.sch.gr</t>
  </si>
  <si>
    <t>Σ.Σ ΜΟΥΡΙΩΝ</t>
  </si>
  <si>
    <t>ΣΟΥΛΤΑΝΑ ΠΑΠΑΔΑΚΗ</t>
  </si>
  <si>
    <t>ΚΡΟΥΣΣΩΝ</t>
  </si>
  <si>
    <t>ΗΜΕΡΗΣΙΟ ΓΥΜΝΑΣΙΟ ΕΥΚΑΡΠΙΑΣ ΚΙΛΚΙΣ</t>
  </si>
  <si>
    <t>mail@gym-efkarp.kil.sch.gr</t>
  </si>
  <si>
    <t>ΕΥΚΑΡΠΙΑ</t>
  </si>
  <si>
    <t>ΕΛΕΥΘΕΡΙΑ ΧΡΙΣΤΑΚΟΓΛΟΥ</t>
  </si>
  <si>
    <t>ΠΑΙΟΝΙΑΣ</t>
  </si>
  <si>
    <t>ΑΞΙΟΥΠΟΛΗΣ</t>
  </si>
  <si>
    <t>1ο ΗΜΕΡΗΣΙΟ ΓΕΝΙΚΟ ΛΥΚΕΙΟ ΑΞΙΟΥΠΟΛΗΣ ΚΙΛΚΙΣ</t>
  </si>
  <si>
    <t>mail@lyk-axioup.kil.sch.gr</t>
  </si>
  <si>
    <t>ΙΩΑΝΝΗΣ ΚΑΛΑΙΤΖΙΔΗΣ</t>
  </si>
  <si>
    <t>ΗΜΕΡΗΣΙΟ ΓΕΝΙΚΟ ΛΥΚΕΙΟ Σ.Σ. ΜΟΥΡΙΩΝ ΚΙΛΚΙΣ - Σ.Σ. ΜΟΥΡΙΩΝ</t>
  </si>
  <si>
    <t>mail@lyk-mourion.kil.sch.gr</t>
  </si>
  <si>
    <t>ΣΤΕΦΑΝΙΑ ΚΥΡΙΑΚΙΔΟΥ</t>
  </si>
  <si>
    <t>ΓΟΥΜΕΝΙΣΣΑΣ</t>
  </si>
  <si>
    <t>ΗΜΕΡΗΣΙΟ ΓΕΝΙΚΟ ΛΥΚΕΙΟ ΓΟΥΜΕΝΙΣΣΑΣ</t>
  </si>
  <si>
    <t>mail@lyk-goumen.kil.sch.gr</t>
  </si>
  <si>
    <t>Ροδοπούλου 33</t>
  </si>
  <si>
    <t>ΝΕΣΤΟΡΑΣ ΒΑΛΚΑΝΗΣ</t>
  </si>
  <si>
    <t>ΕΣΠΕΡΙΝΟ ΓΕΝΙΚΟ ΛΥΚΕΙΟ ΚΙΛΚΙΣ</t>
  </si>
  <si>
    <t>mail@lyk-esp-kilkis.kil.sch.gr</t>
  </si>
  <si>
    <t>ΤΕΡΜΑ ΠΑΛΑΙΩΝ ΣΦΑΓΕΙΩΝ ΕΥΘΥΜΙΑΔΟΥ &amp; ΟΔΗΣΣΟΥ</t>
  </si>
  <si>
    <t>ΔΗΜΗΤΡΙΟΣ ΠΑΣΣΟΣ</t>
  </si>
  <si>
    <t>2ο ΠΕΙΡΑΜΑΤΙΚΟ ΗΜΕΡΗΣΙΟ ΓΕΝΙΚΟ ΛΥΚΕΙΟ ΚΙΛΚΙΣ</t>
  </si>
  <si>
    <t>mail@2lyk-kilkis.kil.sch.gr</t>
  </si>
  <si>
    <t>ΑΓΙΟΥ ΤΡΥΦΩΝΟΣ 9</t>
  </si>
  <si>
    <t>ΑΙΚΑΤΕΡΙΝΗ ΡΩΣΣΙΟΥ</t>
  </si>
  <si>
    <t>1ο ΗΜΕΡΗΣΙΟ ΕΠΑΛ ΚΙΛΚΙΣ</t>
  </si>
  <si>
    <t>mail@1epal-kilkis.kil.sch.gr</t>
  </si>
  <si>
    <t>Ευθυμιάδου &amp; Οδησσού</t>
  </si>
  <si>
    <t>ΓΕΩΡΓΙΟΣ ΞΕΝΕΛΗΣ</t>
  </si>
  <si>
    <t>ΧΕΡΣΟΥ</t>
  </si>
  <si>
    <t>ΗΜΕΡΗΣΙΟ ΓΕΝΙΚΟ ΛΥΚΕΙΟ ΧΕΡΣΟ ΚΙΛΚΙΣ</t>
  </si>
  <si>
    <t>mail@lyk-chers.kil.sch.gr</t>
  </si>
  <si>
    <t>ΧΕΡΣΟ ΚΙΛΚΙΣ</t>
  </si>
  <si>
    <t>ΕΥΡΩΠΟΥ</t>
  </si>
  <si>
    <t>ΗΜΕΡΗΣΙΟ ΓΕΝΙΚΟ ΛΥΚΕΙΟ ΕΥΡΩΠΟΥ - "ΣΕΛΕΥΚΟΣ Α'"</t>
  </si>
  <si>
    <t>mail@lyk-evrop.kil.sch.gr</t>
  </si>
  <si>
    <t>ΕΥΡΩΠΟΣ</t>
  </si>
  <si>
    <t>ΑΝΝΑ ΑΓΟΡΑΣΤΙΔΟΥ</t>
  </si>
  <si>
    <t>1ο ΗΜΕΡΗΣΙΟ ΓΕΝΙΚΟ ΛΥΚΕΙΟ ΚΙΛΚΙΣ</t>
  </si>
  <si>
    <t>mail@1lyk-kilkis.kil.sch.gr</t>
  </si>
  <si>
    <t>ΕΥΘΥΜΙΑΔΟΥ ΚΑΙ ΟΔΗΣΣΟΥ</t>
  </si>
  <si>
    <t>ΘΕΟΔΩΡΟΣ ΧΡΙΣΤΟΦΟΡΙΔΗΣ</t>
  </si>
  <si>
    <t>ΠΟΛΥΚΑΣΤΡΟΥ</t>
  </si>
  <si>
    <t>ΗΜΕΡΗΣΙΟ ΓΕΝΙΚΟ ΛΥΚΕΙΟ ΠΟΛΥΚΑΣΤΡΟΥ ΚΙΛΚΙΣ</t>
  </si>
  <si>
    <t>lykpolyk@sch.gr</t>
  </si>
  <si>
    <t>ΚΥΠΡΟΥ ΚΑΙ ΛΕΩΦΟΡΟΥ ΣΤΡΑΤΟΥ</t>
  </si>
  <si>
    <t>ΑΘΑΝΑΣΙΟΣ ΤΟΜΠΟΥΛΙΔΗΣ</t>
  </si>
  <si>
    <t>1ο ΗΜΕΡΗΣΙΟ ΕΠΑΛ ΑΞΙΟΥΠΟΛΗΣ ΚΙΛΚΙΣ</t>
  </si>
  <si>
    <t>mail@1epal-axioup.kil.sch.gr</t>
  </si>
  <si>
    <t>ΠΑΡΟΔΟΣ ΘΕΣΣΑΛΟΝΙΚΗΣ</t>
  </si>
  <si>
    <t>ΑΝΝΑ ΡΑΠΤΟΠΟΥΛΟΥ</t>
  </si>
  <si>
    <t>ΗΜΕΡΗΣΙΟ ΓΥΜΝΑΣΙΟ ΕΥΡΩΠΟΥ ΚΙΛΚΙΣ</t>
  </si>
  <si>
    <t>mail@gym-evrop.kil.sch.gr</t>
  </si>
  <si>
    <t>ΚΩΝΣΤΑΝΤΙΝΟΣ ΛΑΜΠΡΟΥ</t>
  </si>
  <si>
    <t>2ο ΠΕΙΡΑΜΑΤΙΚΟ ΓΥΜΝΑΣΙΟ ΚΙΛΚΙΣ</t>
  </si>
  <si>
    <t>mail@2gym-kilkis.kil.sch.gr</t>
  </si>
  <si>
    <t>ΑΓΙΟΥ ΔΗΜΗΤΡΙΟΥ  2</t>
  </si>
  <si>
    <t>ΑΛΕΞΑΝΔΡΟΣ ΤΑΜΟΥΤΣΙΔΗΣ</t>
  </si>
  <si>
    <t>ΗΜΕΡΗΣΙΟ ΓΥΜΝΑΣΙΟ ΝΕΟΥ ΑΓΙΟΝΕΡΙΟΥ</t>
  </si>
  <si>
    <t>mail@gym-n-agion.kil.sch.gr</t>
  </si>
  <si>
    <t>ΝΕΟ ΑΓΙΟΝΕΡΙ</t>
  </si>
  <si>
    <t>ΙΩΑΝΝΑ ΜΠΟΥΡΟΤΖΟΓΛΟΥ</t>
  </si>
  <si>
    <t>ΗΜΕΡΗΣΙΟ ΓΥΜΝΑΣΙΟ ΧΕΡΣΟΥ ΚΙΛΚΙΣ</t>
  </si>
  <si>
    <t>mail@gym-chers.kil.sch.gr</t>
  </si>
  <si>
    <t>ΧΕΡΣΟ</t>
  </si>
  <si>
    <t>ΓΕΩΡΓΙΟΣ ΡΩΜΑΝΙΔΗΣ</t>
  </si>
  <si>
    <t>1ο ΕΚ ΚΙΛΚΙΣ</t>
  </si>
  <si>
    <t>mail@1sek-kilkis.kil.sch.gr</t>
  </si>
  <si>
    <t>KAΡΑΟΛΗ ΚΑΙ ΔΗΜΗΤΡΙΟΥ 6</t>
  </si>
  <si>
    <t>ΠΑΣΧΑΛΗΣ ΓΚΟΤΣΙΚΑΣ-ΖΩΓΡΑΦΟΥ</t>
  </si>
  <si>
    <t>1ο ΗΜΕΡΗΣΙΟ ΓΥΜΝΑΣΙΟ ΠΟΛΥΚΑΣΤΡΟ ΚΙΛΚΙΣ</t>
  </si>
  <si>
    <t>mail@gym-polyk.kil.sch.gr</t>
  </si>
  <si>
    <t>ΜΕΓΑΛΟΥ ΑΛΕΞΑΝΔΡΟΥ 75</t>
  </si>
  <si>
    <t>ΙΩΑΝΝΗΣ ΣΚΑΡΑΚΗΣ</t>
  </si>
  <si>
    <t>1ο ΗΜΕΡΗΣΙΟ ΓΥΜΝΑΣΙΟ ΚΙΛΚΙΣ</t>
  </si>
  <si>
    <t>mail@1gym-kilkis.kil.sch.gr</t>
  </si>
  <si>
    <t>ΕΙΚΟΣΤΗΣ ΠΡΩΤΗΣ  ΙΟΥΝΙΟΥ 2</t>
  </si>
  <si>
    <t>ΙΩΑΝΝΑ ΓΚΙΟΥΛΕΚΑ</t>
  </si>
  <si>
    <t>ΓΑΛΛΙΚΟΥ</t>
  </si>
  <si>
    <t>ΗΜΕΡΗΣΙΟ ΓΕΝΙΚΟ ΛΥΚΕΙΟ ΚΑΜΠΑΝΗ</t>
  </si>
  <si>
    <t>mail@lyk-kampan.kil.sch.gr</t>
  </si>
  <si>
    <t>ΚΑΜΠΑΝΗΣ</t>
  </si>
  <si>
    <t>ΚΩΝΣΤΑΝΤΙΝΙΑ ΤΡΙΓΚΑ</t>
  </si>
  <si>
    <t>ΗΜΕΡΗΣΙΟ ΓΥΜΝΑΣΙΟ ΚΑΜΠΑΝΗΣ ΚΙΛΚΙΣ</t>
  </si>
  <si>
    <t>mail@gym-kampan.kil.sch.gr</t>
  </si>
  <si>
    <t>ΓΕΩΡΓΙΑ ΤΖΗΜΟΥ</t>
  </si>
  <si>
    <t>1ο ΗΜΕΡΗΣΙΟ ΓΥΜΝΑΣΙΟ ΠΛΑΤΑΝΙΑΣ ΚΙΛΚΙΣ - ΓΥΜΝΑΣΙΟ ΠΛΑΤΑΝΙΑΣ</t>
  </si>
  <si>
    <t>mail@gym-platan.kil.sch.gr</t>
  </si>
  <si>
    <t>ΠΛΑΤΑΝΙΑ</t>
  </si>
  <si>
    <t>ΘΕΟΔΩΡΟΣ ΔΕΚΟΥΤΣΙΔΗΣ</t>
  </si>
  <si>
    <t>1ο ΗΜΕΡΗΣΙΟ ΓΥΜΝΑΣΙΟ ΒΑΠΤΙΣΤΗΣ ΚΙΛΚΙΣ</t>
  </si>
  <si>
    <t>mail@gym-vaptist.kil.sch.gr</t>
  </si>
  <si>
    <t>ΒΑΠΤΙΣΤΗΣ- ΚΙΛΚΙΣ</t>
  </si>
  <si>
    <t>ΔΗΜΗΤΡΙΟΣ ΙΩΑΚΕΙΜΙΔΗΣ</t>
  </si>
  <si>
    <t>3ο Ημερήσιο  Γυμνάσιο  Κιλκίς</t>
  </si>
  <si>
    <t>mail@3gym-kilkis.kil.sch.gr</t>
  </si>
  <si>
    <t>Τέρμα  ΕΥΡΩΠΗΣ</t>
  </si>
  <si>
    <t>ΙΩΑΝΝΗΣ ΛΙΝΑΡΔΑΚΗΣ</t>
  </si>
  <si>
    <t>2ο ΗΜΕΡΗΣΙΟ ΕΠΑΛ ΚΙΛΚΙΣ</t>
  </si>
  <si>
    <t>mail@2epal-kilkis.kil.sch.gr</t>
  </si>
  <si>
    <t>Γ.ΑΡΓΥΡΙΟΥ 16</t>
  </si>
  <si>
    <t>ΚΥΡΙΑΚΟΣ ΠΑΠΑΔΟΠΟΥΛΟΣ</t>
  </si>
  <si>
    <t>ΗΜΕΡΗΣΙΟ ΓΥΜΝΑΣΙΟ ΓΟΥΜΕΝΙΣΣΑΣ ΚΙΛΚΙΣ</t>
  </si>
  <si>
    <t>gymgoume@sch.gr</t>
  </si>
  <si>
    <t>ΡΟΔΟΠΟΥΛΟΥ 33</t>
  </si>
  <si>
    <t>ΓΕΩΡΓΙΟΣ ΚΑΡΑΜΟΥΚΗΣ</t>
  </si>
  <si>
    <t>ΗΜΕΡΗΣΙΟ ΓΥΜΝΑΣΙΟ ΑΞΙΟΥΠΟΛΗΣ ΚΙΛΚΙΣ</t>
  </si>
  <si>
    <t>mail@gym-axioup.kil.sch.gr</t>
  </si>
  <si>
    <t>ΣΤΕΦΑΝΙΑ ΜΠΟΥΤΜΠΑΡΑ</t>
  </si>
  <si>
    <t>Ε.Ε.Ε.ΕΚ ΚΙΛΚΙΣ</t>
  </si>
  <si>
    <t>mail@eek.kil.sch.gr</t>
  </si>
  <si>
    <t>ΠΑΡΑΠΛΕΥΡΩΣ ΠΑΡΚΟΥ ΚΥΚΛΟΦΟΡΙΑΚΗΣ ΑΓΩΓΗΣ</t>
  </si>
  <si>
    <t>ΕΛΕΝΗ ΤΕΧΛΙΚΙΔΟΥ</t>
  </si>
  <si>
    <t>ΕΣΠΕΡΙΝΟ ΓΥΜΝΑΣΙΟ ΚΙΛΚΙΣ</t>
  </si>
  <si>
    <t>mail@gym-esp-kilkis.kil.sch.gr</t>
  </si>
  <si>
    <t>ΤΕΡΜΑ ΠΑΛΑΙΩΝ ΣΦΑΓΕΙΩΝ</t>
  </si>
  <si>
    <t>ΓΕΩΡΓΙΟΣ ΚΑΤΣΑΡΑΣ</t>
  </si>
  <si>
    <t>ΗΜΕΡΗΣΙΟ ΓΕΝΙΚΟ ΛΥΚΕΙΟ ΝΕΟΥ ΑΓΙΟΝΕΡΙΟΥ</t>
  </si>
  <si>
    <t>mail@lyk-n-agion.kil.sch.gr</t>
  </si>
  <si>
    <t>ΠΑΝΑΓΙΩΤΗΣ ΦΟΥΤΣΙΤΖΗΣ</t>
  </si>
  <si>
    <t>ΕΝΙΑΙΟ ΕΙΔΙΚΟ ΕΠΑΓΓΕΛΜΑΤΙΚΟ ΓΥΜΝΑΣΙΟ-ΛΥΚΕΙΟ (ΕΝ.Ε.Ε.ΓΥ.-Λ.) ΚΙΛΚΙΣ</t>
  </si>
  <si>
    <t>mail@eneegyl-kilkis.kil.sch.gr</t>
  </si>
  <si>
    <t>Γ.ΑΡΓΥΡΙΟΥ 12</t>
  </si>
  <si>
    <t>ΟΛΥΜΠΙΑ ΜΑΡΙΑ ΘΕΟΔΩΡΟΠΟΥΛΟΥ</t>
  </si>
  <si>
    <t>Εσπερινό ΕΠΑ.Λ. Κιλκίς</t>
  </si>
  <si>
    <t>mail@epal-esp-kilkis.kil.sch.gr</t>
  </si>
  <si>
    <t>Ευθυμιάδου και Οδησσού</t>
  </si>
  <si>
    <t>ΔΗΜΗΤΡΙΟΣ ΤΖΑΒΕΛΛΑΣ</t>
  </si>
  <si>
    <t>ΔΙΕΥΘΥΝΣΗ Δ.Ε. ΠΕΛΛΑΣ</t>
  </si>
  <si>
    <t>ΠΕΛΛΑΣ</t>
  </si>
  <si>
    <t>ΚΡΥΑΣ ΒΡΥΣΗΣ</t>
  </si>
  <si>
    <t>2ο ΗΜΕΡΗΣΙΟ ΓΥΜΝΑΣΙΟ ΚΡΥΑΣ ΒΡΥΣΗΣ</t>
  </si>
  <si>
    <t>mail@2gym-k-vrysis.pel.sch.gr</t>
  </si>
  <si>
    <t>ΞΕΝΟΦΩΝΤΟΣ 1</t>
  </si>
  <si>
    <t>ΝΙΚΟΛΑΟΣ ΞΑΝΘΟΠΟΥΛΟΣ</t>
  </si>
  <si>
    <t>ΓΙΑΝΝΙΤΣΩΝ</t>
  </si>
  <si>
    <t>ΚΥΡΡΟΥ</t>
  </si>
  <si>
    <t>ΗΜΕΡΗΣΙΟ ΓΥΜΝΑΣΙΟ ΑΡΑΒΗΣΣΟΥ</t>
  </si>
  <si>
    <t>mail@gym-araviss.pel.sch.gr</t>
  </si>
  <si>
    <t>ΑΡΑΒΗΣΣΟΣ</t>
  </si>
  <si>
    <t>ΙΩΑΝΝΗΣ ΣΟΥΚΙΟΥΡΟΓΛΟΥ</t>
  </si>
  <si>
    <t>1ο ΕΚ ΓΙΑΝΝΙΤΣΩΝ</t>
  </si>
  <si>
    <t>mail@sek-giann.pel.sch.gr</t>
  </si>
  <si>
    <t>ΠΕΝΤΑΠΛΑΤΑΝΟΣ</t>
  </si>
  <si>
    <t>ΑΙΚΑΤΕΡΙΝΗ ΟΙΚΟΝΟΜΙΔΟΥ</t>
  </si>
  <si>
    <t>ΗΜΕΡΗΣΙΟ ΓΥΜΝΑΣΙΟ ΠΕΛΛΑΣ "ΜΕΓΑΣ ΑΛΕΞΑΝΔΡΟΣ"</t>
  </si>
  <si>
    <t>mail@gym-pellas.pel.sch.gr</t>
  </si>
  <si>
    <t>ΜΕΓΑΛΟΥ ΑΛΕΞΑΝΔΡΟΥ 5</t>
  </si>
  <si>
    <t>ΓΕΩΡΓΙΟΣ ΔΗΜΗΤΡΙΟΥ</t>
  </si>
  <si>
    <t>ΑΛΜΩΠΙΑΣ</t>
  </si>
  <si>
    <t>ΕΞΑΠΛΑΤΑΝΟΥ</t>
  </si>
  <si>
    <t>ΗΜΕΡΗΣΙΟ ΓΕΝΙΚΟ ΛΥΚΕΙΟ ΕΞΑΠΛΑΤΑΝΟΥ "ΜΕΝΕΛΑΟΣ ΛΟΥΝΤΕΜΗΣ"</t>
  </si>
  <si>
    <t>mail@lyk-exapl.pel.sch.gr</t>
  </si>
  <si>
    <t>ΑΛΜΩΠΙΑΣ ΠΕΛΛΑΣ</t>
  </si>
  <si>
    <t>ΧΑΡΑΛΑΜΠΟΣ ΠΑΥΛΙΔΗΣ</t>
  </si>
  <si>
    <t>ΕΔΕΣΣΑΣ</t>
  </si>
  <si>
    <t>ΣΚΥΔΡΑΣ</t>
  </si>
  <si>
    <t>ΗΜΕΡΗΣΙΟ ΓΕΝΙΚΟ ΛΥΚΕΙΟ ΣΚΥΔΡΑΣ  ''ΓΕΩΡΓΙΟΣ ΔΗΜΟΥ''</t>
  </si>
  <si>
    <t>mail@lyk-skydr.pel.sch.gr</t>
  </si>
  <si>
    <t>ΓΕΩΡΓΙΟΥ ΔΗΜΟΥ 11</t>
  </si>
  <si>
    <t>ΙΩΑΝΝΗΣ ΧΡΙΣΤΟΦΟΡΙΔΗΣ</t>
  </si>
  <si>
    <t>ΗΜΕΡΗΣΙΟ ΓΕΝΙΚΟ ΛΥΚΕΙΟ ΚΡΥΑΣ ΒΡΥΣΗΣ</t>
  </si>
  <si>
    <t>mail@lyk-k-vrysis.pel.sch.gr</t>
  </si>
  <si>
    <t>Β. ΠΑΥΛΟΥ 2</t>
  </si>
  <si>
    <t>ΑΙΚΑΤΕΡΙΝΗ ΓΙΑΛΑΜΑ</t>
  </si>
  <si>
    <t>2ο ΗΜΕΡΗΣΙΟ ΓΕΝΙΚΟ ΛΥΚΕΙΟ ΓΙΑΝΝΙΤΣΩΝ "ΑΝΝΑ ΚΟΜΝΗΝΗ"</t>
  </si>
  <si>
    <t>mail@2lyk-giann.pel.sch.gr</t>
  </si>
  <si>
    <t>ΕΓΝΑΤΙΑΣ 97</t>
  </si>
  <si>
    <t>ΙΩΑΝΝΗΣ ΒΑΡΕΛΑΣ</t>
  </si>
  <si>
    <t>ΑΡΙΔΑΙΑΣ</t>
  </si>
  <si>
    <t>ΗΜΕΡΗΣΙΟ ΓΕΝΙΚΟ ΛΥΚΕΙΟ ΑΡΙΔΑΙΑΣ</t>
  </si>
  <si>
    <t>mail@1lyk-aridaias.pel.sch.gr</t>
  </si>
  <si>
    <t>1o χλμ. ΑΡΙΔΑΙΑΣ ΕΞΑΠΛΑΤΑΝΟΥ</t>
  </si>
  <si>
    <t>ΧΡΗΣΤΟΣ ΡΙΖΟΣ</t>
  </si>
  <si>
    <t>1ο ΗΜΕΡΗΣΙΟ ΓΕΝΙΚΟ ΛΥΚΕΙΟ ΓΙΑΝΝΙΤΣΩΝ</t>
  </si>
  <si>
    <t>mail@1lyk-giann.pel.sch.gr</t>
  </si>
  <si>
    <t>ΟΠΡΟΠΟΥΛΟΥ 1</t>
  </si>
  <si>
    <t>ΠΕΡΙΚΛΗΣ ΒΑΣΙΛΕΙΑΔΗΣ</t>
  </si>
  <si>
    <t>ΜΕΝΗΙΔΟΣ</t>
  </si>
  <si>
    <t>ΗΜΕΡΗΣΙΟ ΓΕΝΙΚΟ ΛΥΚΕΙΟ ΚΑΛΗΣ</t>
  </si>
  <si>
    <t>mail@lyk-kalis.pel.sch.gr</t>
  </si>
  <si>
    <t>ΚΑΛΗ Ν. ΠΕΛΛΑΣ</t>
  </si>
  <si>
    <t>ΠΕΤΡΟΣ ΚΩΣΤΙΚΑΣ-ΤΣΕΛΕΠΗΣ</t>
  </si>
  <si>
    <t>3ο ΗΜΕΡΗΣΙΟ ΓΕΝΙΚΟ ΛΥΚΕΙΟ ΓΙΑΝΝΙΤΣΩΝ "ΑΙΚΑΤΕΡΙΝΗ ΒΑΡΕΛΑ"</t>
  </si>
  <si>
    <t>mail@3lyk-giann.pel.sch.gr</t>
  </si>
  <si>
    <t>ΜΑΡΙΑ ΠΑΣΧΟΥΔΗ</t>
  </si>
  <si>
    <t>1ο ΗΜΕΡΗΣΙΟ ΓΕΝΙΚΟ ΛΥΚΕΙΟ ΕΔΕΣΣΑΣ "ΝΙΚΟΛΑΟΣ ΟΙΚΟΝΟΜΙΔΗΣ"</t>
  </si>
  <si>
    <t>mail@1lyk-edess.pel.sch.gr</t>
  </si>
  <si>
    <t>ΕΓΝΑΤΙΑ 91</t>
  </si>
  <si>
    <t>ΒΑΣΙΛΙΚΗ ΒΥΡΩΖΗ</t>
  </si>
  <si>
    <t>2ο ΗΜΕΡΗΣΙΟ ΕΠΑΛ ΓΙΑΝΝΙΤΣΩΝ</t>
  </si>
  <si>
    <t>mail@2epal-giann.pel.sch.gr</t>
  </si>
  <si>
    <t>ΜΑΡΙΑ ΑΘΑΝΑΣΙΟΥ</t>
  </si>
  <si>
    <t>2ο  ΗΜΕΡΗΣΙΟ ΓΕΝΙΚΟ ΛΥΚΕΙΟ ΕΔΕΣΣΑΣ "ΠΑΥΛΟΣ ΧΑΡΤΟΜΑΖΙΔΗΣ"</t>
  </si>
  <si>
    <t>mail@2lyk-edess.pel.sch.gr</t>
  </si>
  <si>
    <t>ΜΕΛΙΝΑΣ ΜΕΡΚΟΥΡΗ 18</t>
  </si>
  <si>
    <t>ΙΩΑΝΝΗΣ ΠΟΥΤΗΣ</t>
  </si>
  <si>
    <t>1ο ΗΜΕΡΗΣΙΟ ΕΠΑΛ ΕΔΕΣΣΑΣ</t>
  </si>
  <si>
    <t>mail@1epal-edess.pel.sch.gr</t>
  </si>
  <si>
    <t>Μ. ΜΕΡΚΟΥΡΗ 28</t>
  </si>
  <si>
    <t>ΓΕΣΘΗΜΑΝΗ ΤΕΡΖΑΝΙΔΟΥ</t>
  </si>
  <si>
    <t>1ο ΕΚ ΕΔΕΣΣΑΣ</t>
  </si>
  <si>
    <t>mail@1sek-edess.pel.sch.gr</t>
  </si>
  <si>
    <t>ΜΕΛΙΝΑΣ ΜΕΡΚΟΥΡΗ 28</t>
  </si>
  <si>
    <t>ΑΘΗΝΑ ΤΕΣΤΕΜΠΑΣΗ</t>
  </si>
  <si>
    <t>2ο ΗΜΕΡΗΣΙΟ ΓΥΜΝΑΣΙΟ ΕΔΕΣΣΑΣ</t>
  </si>
  <si>
    <t>mail@2gym-edess.pel.sch.gr</t>
  </si>
  <si>
    <t>ΕΓΝΑΤΙΑΣ 89</t>
  </si>
  <si>
    <t>ΑΙΚΑΤΕΡΙΝΗ ΡΙΖΟΥ</t>
  </si>
  <si>
    <t>ΒΕΓΟΡΙΤΙΔΑΣ</t>
  </si>
  <si>
    <t>ΗΜΕΡΗΣΙΟ ΓΥΜΝΑΣΙΟ Λ.Τ. ΑΡΝΙΣΣΑΣ "ΟΙΚΟΥΜΕΝΙΚΟΣ ΠΑΤΡΙΑΡΧΗΣ ΧΡΥΣΑΝΘΟΣ"</t>
  </si>
  <si>
    <t>mail@gym-arniss.pel.sch.gr</t>
  </si>
  <si>
    <t>ΑΡΝΙΣΣΑ</t>
  </si>
  <si>
    <t>ΤΡΥΦΩΝ ΓΙΟΝΤΗΣ</t>
  </si>
  <si>
    <t>4ο ΗΜΕΡΗΣΙΟ ΓΥΜΝΑΣΙΟ ΓΙΑΝΝΙΤΣΩΝ "Ο ΑΡΙΣΤΟΤΕΛΗΣ"</t>
  </si>
  <si>
    <t>mail@4gym-giann.pel.sch.gr</t>
  </si>
  <si>
    <t>Ι. ΒΑΣΙΛΕΙΑΔΗ 35</t>
  </si>
  <si>
    <t>ΔΕΣΠΟΙΝΑ ΑΝΑΡΓΥΡΙΔΟΥ</t>
  </si>
  <si>
    <t>ΗΜΕΡΗΣΙΟ ΓΥΜΝΑΣΙΟ ΠΡΟΜΑΧΩΝ</t>
  </si>
  <si>
    <t>mail@gym-promach.pel.sch.gr</t>
  </si>
  <si>
    <t>ΠΡΟΜΑΧΟΙ</t>
  </si>
  <si>
    <t>ΓΙΟΛΑΝΤΑ ΧΡΙΣΤΟΠΟΥΛΟΥ</t>
  </si>
  <si>
    <t>ΗΜΕΡΗΣΙΟ ΓΥΜΝΑΣΙΟ ΚΑΛΗΣ</t>
  </si>
  <si>
    <t>mail@gym-kalis.pel.sch.gr</t>
  </si>
  <si>
    <t>ΚΑΛΗ</t>
  </si>
  <si>
    <t>ΑΝΝΑ ΜΟΥΣΙΟΥ</t>
  </si>
  <si>
    <t>1ο ΗΜΕΡΗΣΙΟ ΓΥΜΝΑΣΙΟ ΓΙΑΝΝΙΤΣΩΝ</t>
  </si>
  <si>
    <t>mail@1gym-giann.pel.sch.gr</t>
  </si>
  <si>
    <t>Ν. ΒΑΣΙΛΕΙΑΔΗ &amp; ΑΝΑΤΟΛΙ ΓΚΡΙΤΣΕΝΚΟ</t>
  </si>
  <si>
    <t>ΒΑΣΙΛΙΚΗ ΚΑΛΛΙΟΝΤΖΗ</t>
  </si>
  <si>
    <t>1ο ΗΜΕΡΗΣΙΟ ΓΥΜΝΑΣΙΟ ΚΡΥΑΣ ΒΡΥΣΗΣ "ΤΕΛΛΟΣ ΑΓΑΠΗΝΟΣ"</t>
  </si>
  <si>
    <t>mail@1gym-kr-vrysis.pel.sch.gr</t>
  </si>
  <si>
    <t>ΒΑΣ. ΠΑΥΛΟΥ 3</t>
  </si>
  <si>
    <t>ΠΕΤΡΟΣ ΦΙΚΑΤΑΣ</t>
  </si>
  <si>
    <t>ΗΜΕΡΗΣΙΟ ΓΥΜΝΑΣΙΟ ΝΕΟΥ ΜΥΛΟΤΟΠΟΥ</t>
  </si>
  <si>
    <t>mail@gym-n-mylot.pel.sch.gr</t>
  </si>
  <si>
    <t>ΝΕΟΣ ΜΥΛΟΤΟΠΟΣ</t>
  </si>
  <si>
    <t>ΠΟΘΗΤΗ ΝΟΜΙΚΟΥ</t>
  </si>
  <si>
    <t>ΗΜΕΡΗΣΙΟ ΓΥΜΝΑΣΙΟ ΣΚΥΔΡΑΣ</t>
  </si>
  <si>
    <t>mail@1gym-skydr.pel.sch.gr</t>
  </si>
  <si>
    <t>ΕΘΝΙΚΗΣ ΑΝΤΙΣΤΑΣΗΣ 42</t>
  </si>
  <si>
    <t>ΠΑΝΑΓΙΩΤΗΣ ΣΑΡΜΑΣ</t>
  </si>
  <si>
    <t>3ο ΗΜΕΡΗΣΙΟ ΓΥΜΝΑΣΙΟ ΕΔΕΣΣΑΣ</t>
  </si>
  <si>
    <t>mail@3gym-edess.pel.sch.gr</t>
  </si>
  <si>
    <t>Γ. ΡΙΤΣΟΥ 2Α - ΠΕΡΙΟΧΗ ΣΜΑΡΕΚΑ</t>
  </si>
  <si>
    <t>ΕΛΕΝΗ ΜΙΝΤΣΗ</t>
  </si>
  <si>
    <t>1ο ΗΜΕΡΗΣΙΟ ΓΥΜΝΑΣΙΟ ΕΔΕΣΣΑΣ</t>
  </si>
  <si>
    <t>mail@1gym-edess.pel.sch.gr</t>
  </si>
  <si>
    <t>Περιοχή Αλώνια</t>
  </si>
  <si>
    <t>ΣΤΑΜΑΤΙΑ ΑΡΒΑΝΙΤΙΔΟΥ</t>
  </si>
  <si>
    <t>2ο ΗΜΕΡΗΣΙΟ ΓΥΜΝΑΣΙΟ ΓΙΑΝΝΙΤΣΩΝ ΠΕΛΛΑΣ "ΚΥΡΙΛΛΟΣ &amp; ΜΕΘΟΔΙΟΣ"</t>
  </si>
  <si>
    <t>mail@2gym-giann.pel.sch.gr</t>
  </si>
  <si>
    <t>ΕΓΝΑΤΙΑ 97</t>
  </si>
  <si>
    <t>ΛΑΖΑΡΟΣ ΚΕΝΑΝΙΔΗΣ</t>
  </si>
  <si>
    <t>ΗΜΕΡΗΣΙΟ ΓΥΜΝΑΣΙΟ ΦΟΥΣΤΑΝΗΣ</t>
  </si>
  <si>
    <t>mail@gym-foust.pel.sch.gr</t>
  </si>
  <si>
    <t>ΦΟΥΣΤΑΝΗ</t>
  </si>
  <si>
    <t>ΣΤΑΥΡΟΣ ΠΑΠΑΔΑΚΗΣ</t>
  </si>
  <si>
    <t>2ο ΗΜΕΡΗΣΙΟ ΓΥΜΝΑΣΙΟ ΑΡΙΔΑΙΑΣ</t>
  </si>
  <si>
    <t>mail@2gym-aridaias.pel.sch.gr</t>
  </si>
  <si>
    <t>ΑΓΙΟΥ ΓΕΩΡΓΙΟΥ 2</t>
  </si>
  <si>
    <t>ΠΑΡΑΣΚΕΥΗ ΒΕΚΚΟΥ</t>
  </si>
  <si>
    <t>ΗΜΕΡΗΣΙΟ ΓΥΜΝΑΣΙΟ ΕΞΑΠΛΑΤΑΝΟΥ</t>
  </si>
  <si>
    <t>mail@gym-exapl.pel.sch.gr</t>
  </si>
  <si>
    <t>ΜΕΓΑΛΟΥ ΑΛΕΞΑΝΔΡΟΥ 49</t>
  </si>
  <si>
    <t>ΑΝΝΕΤΑ ΤΑΝΤΣΗ</t>
  </si>
  <si>
    <t>ΜΕΓΑΛΟΥ ΑΛΕΞΑΝΔΡΟΥ</t>
  </si>
  <si>
    <t>ΗΜΕΡΗΣΙΟ ΓΥΜΝΑΣΙΟ ΚΑΡΥΩΤΙΣΣΑΣ</t>
  </si>
  <si>
    <t>mail@gym-n-karyot.pel.sch.gr</t>
  </si>
  <si>
    <t>ΧΡ.ΣΑΡΡΗ 1</t>
  </si>
  <si>
    <t>ΘΕΟΦΙΛΟΣ ΠΑΠΑΔΟΠΟΥΛΟΣ</t>
  </si>
  <si>
    <t>1ο ΗΜΕΡΗΣΙΟ ΓΥΜΝΑΣΙΟ ΑΡΙΔΑΙΑΣ</t>
  </si>
  <si>
    <t>mail@1gym-aridaias.pel.sch.gr</t>
  </si>
  <si>
    <t>Διοικητηρίου 5</t>
  </si>
  <si>
    <t>ΑΣΗΜΟΥΛΑ ΜΠΕΗ</t>
  </si>
  <si>
    <t>ΗΜΕΡΗΣΙΟ ΓΥΜΝΑΣΙΟ ΠΟΛΥΚΑΡΠΙΟΥ</t>
  </si>
  <si>
    <t>mail@gym-polyk.pel.sch.gr</t>
  </si>
  <si>
    <t>ΠΟΛΥΚΑΡΠΙΟ</t>
  </si>
  <si>
    <t>ΙΩΑΝΝΑ ΒΟΣΝΙΑΚΟΥ</t>
  </si>
  <si>
    <t>1ο ΗΜΕΡΗΣΙΟ ΕΠΑΛ ΓΙΑΝΝΙΤΣΩΝ</t>
  </si>
  <si>
    <t>mail@1epal-giann.pel.sch.gr</t>
  </si>
  <si>
    <t>ΙΩΑΝΝΗΣ ΜΠΑΛΟΥΚΑΣ</t>
  </si>
  <si>
    <t>1ο ΕΚ ΑΡΙΔΑΙΑΣ</t>
  </si>
  <si>
    <t>mail@1sek-aridaias.pel.sch.gr</t>
  </si>
  <si>
    <t>ΟΔΟΣ ΑΡΙΔΑΙΑΣ-ΕΞΑΠΛΑΤΑΝΟΥ 1ΧΛΜ.</t>
  </si>
  <si>
    <t>ΧΡΗΣΤΟΣ ΤΣΕΛΕΠΗΣ</t>
  </si>
  <si>
    <t>1ο ΗΜΕΡΗΣΙΟ ΕΠΑΛ ΑΡΙΔΑΙΑΣ "ΝΙΚΑΝΔΡΟΣ ΠΑΠΑΪΩΑΝΝΟΥ"</t>
  </si>
  <si>
    <t>mail@1epal-aridaias.pel.sch.gr</t>
  </si>
  <si>
    <t>1o χλμ ΑΡΙΔΑΙΑΣ - ΕΞΑΠΛΑΤΑΝΟΥ</t>
  </si>
  <si>
    <t>ΧΡΗΣΤΟΣ ΠΑΠΑΝΙΚΟΛΑΟΥ</t>
  </si>
  <si>
    <t>ΕΕΕΕΚ ΓΙΑΝΝΙΤΣΩΝ</t>
  </si>
  <si>
    <t>mail@eeeek-gianits.pel.sch.gr</t>
  </si>
  <si>
    <t>ΜΕΓ. ΑΛΕΞΑΝΔΡΟΥ 112</t>
  </si>
  <si>
    <t>ΜΑΡΙΑ ΓΚΙΝΟΓΛΟΥ</t>
  </si>
  <si>
    <t>3ο ΗΜΕΡΗΣΙΟ ΓΥΜΝΑΣΙΟ ΓΙΑΝΝΙΤΣΩΝ</t>
  </si>
  <si>
    <t>mail@3gym-giann.pel.sch.gr</t>
  </si>
  <si>
    <t>Κ. ΒΑΡΝΑΛΗ 1</t>
  </si>
  <si>
    <t>ΙΩΑΝΝΗΣ ΓΙΑΚΑΣ</t>
  </si>
  <si>
    <t>ΕΕΕΕΚ ΕΔΕΣΣΑΣ</t>
  </si>
  <si>
    <t>mail@eeeek-edess.pel.sch.gr</t>
  </si>
  <si>
    <t>ΚΩΝΣΤΑΝΤΙΝΟΥΠΟΛΕΩΣ 72</t>
  </si>
  <si>
    <t>ΑΣΗΜΙΝΑ ΔΗΜΗΤΡΙΑΔΟΥ</t>
  </si>
  <si>
    <t>ΗΜΕΡΗΣΙΟ ΓΥΜΝΑΣΙΟ ΠΕΤΡΙΑΣ "ΧΡΗΣΤΟΣ ΣΤΟΥΓΙΑΝΝΙΔΗΣ-ΛΙΛΗΣ"</t>
  </si>
  <si>
    <t>mail@gym-petraias.pel.sch.gr</t>
  </si>
  <si>
    <t>ΠΕΤΡΙΑ</t>
  </si>
  <si>
    <t>ΓΕΩΡΓΙΟΣ ΛΑΙΔΗΣ</t>
  </si>
  <si>
    <t>ΕΣΠΕΡΙΝΟ ΕΠΑΛ ΓΙΑΝΝΙΤΣΩΝ</t>
  </si>
  <si>
    <t>mail@epal-esp-giannits.pel.sch.gr</t>
  </si>
  <si>
    <t>ΜΑΡΙΑ ΚΑΡΥΠΗ</t>
  </si>
  <si>
    <t>ΕΣΠΕΡΙΝΟ ΕΠΑΛ ΑΡΙΔΑΙΑΣ</t>
  </si>
  <si>
    <t>esperinoaridaias@sch.gr</t>
  </si>
  <si>
    <t>1ο ΧΛΜ ΑΡΙΔΑΙΑΣ -ΕΞΑΠΛΑΤΑΝΟΥ</t>
  </si>
  <si>
    <t>ΝΙΚΟΛΑΟΣ ΜΑΥΡΟΠΟΥΛΟΣ</t>
  </si>
  <si>
    <t>ΗΜΕΡΗΣΙΟ ΓΕΝΙΚΟ ΛΥΚΕΙΟ ΑΞΟΥ</t>
  </si>
  <si>
    <t>mail@lyk-axou.pel.sch.gr</t>
  </si>
  <si>
    <t>ΑΞΟΣ</t>
  </si>
  <si>
    <t>ΝΙΚΟΛΑΟΣ ΡΑΠΤΗΣ</t>
  </si>
  <si>
    <t>ΜΟΥΣΙΚΟ ΣΧΟΛΕΙΟ ΓΙΑΝΝΙΤΣΩΝ</t>
  </si>
  <si>
    <t>mail@gym-mous-giann.pel.sch.gr</t>
  </si>
  <si>
    <t>ΓΕΩΡΓΙΟΣ ΚΕΤΙΚΙΔΗΣ</t>
  </si>
  <si>
    <t>ΕΝΕΕΓΥΛ ΣΚΥΔΡΑΣ</t>
  </si>
  <si>
    <t>eegskydras@sch.gr</t>
  </si>
  <si>
    <t>ΑΝΥΔΡΟ</t>
  </si>
  <si>
    <t>ΣΠΥΡΙΔΩΝ ΠΑΝΩΡΓΙΑΣ</t>
  </si>
  <si>
    <t>ΕΕΕΕΚ ΑΡΙΔΑΙΑΣ</t>
  </si>
  <si>
    <t>eeeekaridaias@sch.gr</t>
  </si>
  <si>
    <t>Παύλου Μελά 26</t>
  </si>
  <si>
    <t>ΑΝΑΣΤΑΣΙΟΣ ΒΑΣΔΑΡΗΣ</t>
  </si>
  <si>
    <t>ΠΡΟΤΥΠΟ ΕΠΑΛ ΚΡΥΑΣ ΒΡΥΣΗΣ</t>
  </si>
  <si>
    <t>mail@epal-prot-k-vrysis.pel.sch.gr</t>
  </si>
  <si>
    <t>ΒΑΣΙΛΕΩΣ ΠΑΥΛΟΥ 2</t>
  </si>
  <si>
    <t>ΛΕΜΟΝΙΑ ΠΑΠΑΔΟΠΟΥΛΟΥ</t>
  </si>
  <si>
    <t>ΔΙΕΥΘΥΝΣΗ Δ.Ε. ΠΙΕΡΙΑΣ</t>
  </si>
  <si>
    <t>ΚΑΤΕΡΙΝΗΣ</t>
  </si>
  <si>
    <t>ΕΣΠΕΡΙΝΟ ΓΥΜΝΑΣΙΟ ΚΑΤΕΡΙΝΗΣ</t>
  </si>
  <si>
    <t>mail@gym-esp-kater.pie.sch.gr</t>
  </si>
  <si>
    <t>ΕΙΡΗΝΗΣ 34</t>
  </si>
  <si>
    <t>ΚΩΝΣΤΑΝΤΙΝΑ ΑΝΕΣΤΟΥ</t>
  </si>
  <si>
    <t>ΔΙΟΥ-ΟΛΥΜΠΟΥ</t>
  </si>
  <si>
    <t>ΑΝΑΤΟΛΙΚΟΥ ΟΛΥΜΠΟΥ</t>
  </si>
  <si>
    <t>ΗΜΕΡΗΣΙΟ ΓΥΜΝΑΣΙΟ ΠΛΑΤΑΜΩΝΑ ΠΙΕΡΙΑΣ</t>
  </si>
  <si>
    <t>mail@gym-platam.pie.sch.gr</t>
  </si>
  <si>
    <t>ΣΤΑΔΙΟΥ,</t>
  </si>
  <si>
    <t>ΠΕΤΡΟΣ ΤΣΙΟΤΣΟΣ</t>
  </si>
  <si>
    <t>ΠΥΔΝΑΣ-ΚΟΛΙΝΔΡΟΥ</t>
  </si>
  <si>
    <t>ΚΟΛΙΝΔΡΟΥ</t>
  </si>
  <si>
    <t>ΗΜΕΡΗΣΙΟ ΓΥΜΝΑΣΙΟ ΚΟΛΙΝΔΡΟΥ ΠΙΕΡΙΑΣ</t>
  </si>
  <si>
    <t>mail@gym-kolindr.pie.sch.gr</t>
  </si>
  <si>
    <t>Αγίου Δημητρίου  92</t>
  </si>
  <si>
    <t>ΛΑΜΠΡΙΝΗ ΜΑΓΑΛΙΟΥ</t>
  </si>
  <si>
    <t>ΑΙΓΙΝΙΟΥ</t>
  </si>
  <si>
    <t>4ο ΗΜΕΡΗΣΙΟ ΓΥΜΝΑΣΙΟ ΚΑΤΕΡΙΝΗΣ ΠΙΕΡΙΑΣ</t>
  </si>
  <si>
    <t>mail@4gym-kater.pie.sch.gr</t>
  </si>
  <si>
    <t>ΜΗΤΡΟΠΟΛΕΩΣ 2</t>
  </si>
  <si>
    <t>ΕΥΑΝΘΙΑ ΔΑΛΑΜΗΤΡΑ</t>
  </si>
  <si>
    <t>ΛΙΤΟΧΩΡΟΥ</t>
  </si>
  <si>
    <t>ΗΜΕΡΗΣΙΟ ΓΕΝΙΚΟ ΛΥΚΕΙΟ ΛΙΤΟΧΩΡΟΥ</t>
  </si>
  <si>
    <t>mail@lyk-litoch.pie.sch.gr</t>
  </si>
  <si>
    <t>ΔΙΟΥ 29</t>
  </si>
  <si>
    <t>ΜΕΤΑΞΙΑ ΤΣΙΑΡΓΑΛΗ</t>
  </si>
  <si>
    <t>Ε.Κ. ΚΑΤΕΡΙΝΗΣ</t>
  </si>
  <si>
    <t>mail@1sek-pierias.pie.sch.gr</t>
  </si>
  <si>
    <t>Τ.ΤΕΡΖΟΠΟΥΛΟΥ  150</t>
  </si>
  <si>
    <t>ΔΗΜΗΤΡΙΟΣ ΣΙΔΗΡΟΠΟΥΛΟΣ</t>
  </si>
  <si>
    <t>ΗΜΕΡΗΣΙΟ ΕΠΑΓΓΕΛΜΑΤΙΚΟ ΛΥΚΕΙΟ ΑΙΓΙΝΙΟΥ</t>
  </si>
  <si>
    <t>1epal-aigin@sch.gr</t>
  </si>
  <si>
    <t>ΠΛΑΤΕΙΑ ΑΓΙΟΥ ΑΝΔΡΕΑ 1</t>
  </si>
  <si>
    <t>ΖΩΗ ΚΑΡΑΓΕΩΡΓΙΟΥ</t>
  </si>
  <si>
    <t>7ο ΗΜΕΡΗΣΙΟ ΓΥΜΝΑΣΙΟ ΚΑΤΕΡΙΝΗΣ ΠΙΕΡΙΑΣ</t>
  </si>
  <si>
    <t>mail@7gym-kater.pie.sch.gr</t>
  </si>
  <si>
    <t>ΔΕΚΑΤΗΣ ΕΝΑΤΗΣ ΜΑΪΟΥ 1</t>
  </si>
  <si>
    <t>ΤΑΞΙΑΡΧΗΣ ΚΑΤΣΑΜΑΓΚΑΣ</t>
  </si>
  <si>
    <t>ΔΙΟΥ</t>
  </si>
  <si>
    <t>ΗΜΕΡΗΣΙΟ ΓΕΝΙΚΟ ΛΥΚΕΙΟ ΚΟΝΤΑΡΙΩΤΙΣΣΑΣ</t>
  </si>
  <si>
    <t>mail@lyk-kontar.pie.sch.gr</t>
  </si>
  <si>
    <t>ΚΟΝΤΑΡΙΩΤΙΣΣΑ</t>
  </si>
  <si>
    <t>ΙΩΑΝΝΗΣ ΚΥΡΑΪΛΙΔΗΣ</t>
  </si>
  <si>
    <t>ΕΣΠΕΡΙΝΟ ΕΠΑΛ ΚΑΤΕΡΙΝΗ ΠΙΕΡΙΑΣ</t>
  </si>
  <si>
    <t>mail@epal-esp-kater.pie.sch.gr</t>
  </si>
  <si>
    <t>Τ. ΤΕΡΖΟΠΟΥΛΟΥ 150</t>
  </si>
  <si>
    <t>ΑΠΟΣΤΟΛΟΣ ΓΙΑΜΟΥΖΗΣ</t>
  </si>
  <si>
    <t>3ο ΗΜΕΡΗΣΙΟ ΓΕΝΙΚΟ ΛΥΚΕΙΟ ΚΑΤΕΡΙΝΗΣ ΠΙΕΡΙΑΣ</t>
  </si>
  <si>
    <t>mail@3lyk-kater.pie.sch.gr</t>
  </si>
  <si>
    <t>ΜΙΛΗΤΟΥ  1</t>
  </si>
  <si>
    <t>ΙΩΑΝΝΗΣ ΠΑΝΤΕΛΙΔΗΣ</t>
  </si>
  <si>
    <t>1ο ΗΜΕΡΗΣΙΟ ΓΕΝΙΚΟ ΛΥΚΕΙΟ ΚΑΤΕΡΙΝΗΣ ΠΙΕΡΙΑΣ</t>
  </si>
  <si>
    <t>mail@1lyk-kater.pie.sch.gr</t>
  </si>
  <si>
    <t>ΚΛΕΙΣΟΥΡΑΣ 48</t>
  </si>
  <si>
    <t>ΞΑΝΘΙΠΠΗ ΚΑΡΑΒΙΔΑ</t>
  </si>
  <si>
    <t>2ο ΗΜΕΡΗΣΙΟ ΓΕΝΙΚΟ ΛΥΚΕΙΟ ΚΑΤΕΡΙΝΗΣ ΠΙΕΡΙΑΣ - ΑΡΙΣΤΟΤΕΛΕΙΟ</t>
  </si>
  <si>
    <t>mail@2lyk-kater.pie.sch.gr</t>
  </si>
  <si>
    <t>ΗΠΕΙΡΟΥ 10</t>
  </si>
  <si>
    <t>ΕΛΕΝΗ ΣΑΜΑΡΑ</t>
  </si>
  <si>
    <t>2ο ΕΠΑΓΓΕΛΜΑΤΙΚΟ ΛΥΚΕΙΟ ΚΑΤΕΡΙΝΗΣ</t>
  </si>
  <si>
    <t>2epal-kater@sch.gr</t>
  </si>
  <si>
    <t>Ν. ΚΕΡΑΜΙΔΙ</t>
  </si>
  <si>
    <t>ΑΘΑΝΑΣΙΟΣ ΚΑΡΑΚΟΥΣΗΣ</t>
  </si>
  <si>
    <t>ΗΜΕΡΗΣΙΟ ΓΕΝΙΚΟ ΛΥΚΕΙΟ ΑΙΓΙΝΙΟΥ ΠΙΕΡΙΑΣ</t>
  </si>
  <si>
    <t>mail@lyk-aigin.pie.sch.gr</t>
  </si>
  <si>
    <t>ΑΚΡΟΠΟΛΕΩΣ 1</t>
  </si>
  <si>
    <t>ΖΗΣΗΣ ΛΑΖΟΠΟΥΛΟΣ</t>
  </si>
  <si>
    <t>ΕΣΠΕΡΙΝΟ ΓΕΝΙΚΟ ΛΥΚΕΙΟ ΚΑΤΕΡΙΝΗΣ ΠΙΕΡΙΑΣ</t>
  </si>
  <si>
    <t>mail@lyk-esp-kater.pie.sch.gr</t>
  </si>
  <si>
    <t>ΠΑΝΑΓΙΩΤΗΣ ΑΛΕΚΑΚΗΣ</t>
  </si>
  <si>
    <t>ΗΜΕΡΗΣΙΟ ΓΕΝΙΚΟ ΛΥΚΕΙΟ ΚΟΛΙΝΔΡΟΥ ΠΙΕΡΙΑΣ - ΚΥΠΑΡΙΣΣΟΠΟΥΛΕΙΟ</t>
  </si>
  <si>
    <t>mail@lyk-kolindr.pie.sch.gr</t>
  </si>
  <si>
    <t>ΑΓ. ΔΗΜΗΤΡΙΟΥ 92</t>
  </si>
  <si>
    <t>ΑΝΝΑ ΚΑΓΚΑΣΙΔΟΥ</t>
  </si>
  <si>
    <t>4ο ΗΜΕΡΗΣΙΟ ΓΕΝΙΚΟ ΛΥΚΕΙΟ ΚΑΤΕΡΙΝΗΣ</t>
  </si>
  <si>
    <t>mail@4lyk-kater.pie.sch.gr</t>
  </si>
  <si>
    <t>ΕΙΡΗΝΗ ΠΑΞΙΜΑΔΑΚΗ</t>
  </si>
  <si>
    <t>ΠΑΡΑΛΙΑΣ</t>
  </si>
  <si>
    <t>ΗΜΕΡΗΣΙΟ ΓΥΜΝΑΣΙΟ ΠΕΡΙΣΤΑΣΗΣ ΠΙΕΡΙΑΣ</t>
  </si>
  <si>
    <t>mail@gym-perist.pie.sch.gr</t>
  </si>
  <si>
    <t>ΟΛΥΜΠΟΥ 2</t>
  </si>
  <si>
    <t>ΑΘΑΝΑΣΙΟΣ ΤΑΣΟΥΔΗΣ</t>
  </si>
  <si>
    <t>ΠΙΕΡΙΩΝ</t>
  </si>
  <si>
    <t>ΗΜΕΡΗΣΙΟ ΓΥΜΝΑΣΙΟ ΡΗΤΙΝΗΣ ΠΙΕΡΙΑΣ</t>
  </si>
  <si>
    <t>mail@gym-ritin.pie.sch.gr</t>
  </si>
  <si>
    <t>ΡΗΤΙΝΗ ΠΙΕΡΙΑΣ</t>
  </si>
  <si>
    <t>ΔΗΜΗΤΡΙΟΣ ΓΡΑΜΜΑΤΙΚΟΠΟΥΛΟΣ</t>
  </si>
  <si>
    <t>1ο ΗΜΕΡΗΣΙΟ ΓΥΜΝΑΣΙΟ ΚΑΤΕΡΙΝΗΣ ΠΙΕΡΙΑΣ</t>
  </si>
  <si>
    <t>mail@1gym-kater.pie.sch.gr</t>
  </si>
  <si>
    <t>ΑΓΙΟΥ ΔΙΟΝΥΣΙΟΥ 34</t>
  </si>
  <si>
    <t>ΚΩΝ ΝΤΙΑ ΓΙΑΛΑΜΑ</t>
  </si>
  <si>
    <t>ΠΕΤΡΑΣ</t>
  </si>
  <si>
    <t>ΗΜΕΡΗΣΙΟ ΓΥΜΝΑΣΙΟ ΚΑΤΩ ΜΗΛΙΑΣ ΠΙΕΡΙΑΣ</t>
  </si>
  <si>
    <t>mail@gym-k-milias.pie.sch.gr</t>
  </si>
  <si>
    <t>ΚΑΤΩ ΜΗΛΙΑ ΠΙΕΡΙΑΣ</t>
  </si>
  <si>
    <t>ΕΥΛΑΜΠΙΟΣ ΒΟΥΛΓΑΡΙΔΗΣ</t>
  </si>
  <si>
    <t>ΗΜΕΡΗΣΙΟ ΓΥΜΝΑΣΙΟ ΛΕΠΤΟΚΑΡΥΑΣ ΠΙΕΡΙΑΣ</t>
  </si>
  <si>
    <t>mail@gym-leptok.pie.sch.gr</t>
  </si>
  <si>
    <t>ΑΝΤΩΝΙΟΥ ΣΒΩΚΟΥ 1</t>
  </si>
  <si>
    <t>ΘΕΟΔΩΡΟΣ ΣΙΑΜΑΓΚΑΣ</t>
  </si>
  <si>
    <t>ΗΜΕΡΗΣΙΟ ΓΥΜΝΑΣΙΟ ΚΟΝΤΑΡΙΩΤΙΣΣΑΣ ΠΙΕΡΙΑΣ</t>
  </si>
  <si>
    <t>mail@gym-kontar.pie.sch.gr</t>
  </si>
  <si>
    <t>ΚΩΝΣΤΑΝΤΙΝΑ ΜΠΕΗ</t>
  </si>
  <si>
    <t>ΠΥΔΝΑΣ</t>
  </si>
  <si>
    <t>ΗΜΕΡΗΣΙΟ ΓΥΜΝΑΣΙΟ ΑΛΩΝΙΑ ΠΙΕΡΙΑΣ</t>
  </si>
  <si>
    <t>mail@gym-alonion.pie.sch.gr</t>
  </si>
  <si>
    <t>ΑΛΩΝΙΑ ΠΙΕΡΙΑΣ</t>
  </si>
  <si>
    <t>ΕΛΕΝΗ ΜΑΚΡΙΔΟΥ</t>
  </si>
  <si>
    <t>5ο ΗΜΕΡΗΣΙΟ ΓΥΜΝΑΣΙΟ ΚΑΤΕΡΙΝΗΣ</t>
  </si>
  <si>
    <t>mail@5gym-kater.pie.sch.gr</t>
  </si>
  <si>
    <t>ΓΕΩΡΓΙΟΣ ΚΟΡΑΒΟΣ</t>
  </si>
  <si>
    <t>6ο ΗΜΕΡΗΣΙΟ ΓΥΜΝΑΣΙΟ ΚΑΤΕΡΙΝΗΣ ΠΙΕΡΙΑΣ - 3901026</t>
  </si>
  <si>
    <t>mail@6gym-kater.pie.sch.gr</t>
  </si>
  <si>
    <t>ΑΓΙΟΥ ΣΑΒΒΑ ΚΑΙ ΕΝΙΠΕΩΣ</t>
  </si>
  <si>
    <t>ΓΕΩΡΓΙΟΣ ΠΑΠΑΦΩΤΙΟΥ</t>
  </si>
  <si>
    <t>2ο ΗΜΕΡΗΣΙΟ ΓΥΜΝΑΣΙΟ ΚΑΤΕΡΙΝΗΣ ΠΙΕΡΙΑΣ</t>
  </si>
  <si>
    <t>mail@2gym-kater.pie.sch.gr</t>
  </si>
  <si>
    <t>ΓΑΡΥΦΑΛΛΙΑ ΠΑΠΑΔΟΠΟΥΛΟΥ</t>
  </si>
  <si>
    <t>3ο ΗΜΕΡΗΣΙΟ ΓΥΜΝΑΣΙΟ ΚΑΤΕΡΙΝΗΣ ΠΙΕΡΙΑΣ</t>
  </si>
  <si>
    <t>mail@3gym-kater.pie.sch.gr</t>
  </si>
  <si>
    <t>ΓΩΝΙΑ ΜΙΛΗΤΟΥ ΚΑΙ Α ΠΑΡ ΜΙΛΗΤΟΥ</t>
  </si>
  <si>
    <t>ΑΝΝΑ ΔΕΛΗΓΙΑΝΝΙΔΟΥ</t>
  </si>
  <si>
    <t>ΗΜΕΡΗΣΙΟ ΓΥΜΝΑΣΙΟ ΑΙΓΙΝΙΟΥ ΠΙΕΡΙΑΣ</t>
  </si>
  <si>
    <t>mail@gym-aigin.pie.sch.gr</t>
  </si>
  <si>
    <t>ΣΟΦΙΑ ΕΛΕΥΘΕΡΙΑΔΟΥ</t>
  </si>
  <si>
    <t>ΜΕΘΩΝΗΣ</t>
  </si>
  <si>
    <t>ΗΜΕΡΗΣΙΟ ΓΥΜΝΑΣΙΟ ΜΑΚΡΥΓΙΑΛΟΥ ΠΙΕΡΙΑΣ</t>
  </si>
  <si>
    <t>mail@gym-makryg.pie.sch.gr</t>
  </si>
  <si>
    <t>Μακρύγιαλος</t>
  </si>
  <si>
    <t>ΕΥΑΓΓΕΛΙΑ ΚΑΝΑΛΗ</t>
  </si>
  <si>
    <t>ΗΜΕΡΗΣΙΟ ΓΥΜΝΑΣΙΟ ΛΙΤΟΧΩΡΟΥ ΠΙΕΡΙΑΣ</t>
  </si>
  <si>
    <t>mail@gym-litoch.pie.sch.gr</t>
  </si>
  <si>
    <t>ΙΩΑΝΝΗΣ ΚΟΛΟΜΒΑΣ</t>
  </si>
  <si>
    <t>ΙΔΙΩΤΙΚΟ ΗΜΕΡΗΣΙΟ ΛΥΚΕΙΟ ΚΑΤΕΡΙΝΗ - ΛΥΚΕΙΟ ΠΛΑΤΩΝ</t>
  </si>
  <si>
    <t>mail@platon.edu.gr</t>
  </si>
  <si>
    <t>ΓΑΝΟΧΩΡΑ</t>
  </si>
  <si>
    <t>ΑΝΕΣΤΗΣ ΠΑΠΑΔΟΠΟΥΛΟΣ</t>
  </si>
  <si>
    <t>ΚΟΡΙΝΟΥ</t>
  </si>
  <si>
    <t>ΗΜΕΡΗΣΙΟ ΓΥΜΝΑΣΙΟ ΚΟΡΙΝΟΥ ΠΙΕΡΙΑΣ - ΓΥΜΝΑΣΙΟ ΚΟΡΙΝΟΥ</t>
  </si>
  <si>
    <t>mail@gym-korin.pie.sch.gr</t>
  </si>
  <si>
    <t>ΑΘΑΝΑΣΙΟΣ ΚΩΝΣΤΑΝΤΙΝΟΥ</t>
  </si>
  <si>
    <t>ΜΟΥΣΙΚΟ ΣΧΟΛΕΙΟ ΚΑΤΕΡΙΝΗΣ</t>
  </si>
  <si>
    <t>mail@gym-mous-kater.pie.sch.gr</t>
  </si>
  <si>
    <t>ΕΘΝΙΚΟΥ ΣΤΑΔΙΟΥ 1</t>
  </si>
  <si>
    <t>ΜΑΡΙΑ ΚΟΡΥΤΣΑ</t>
  </si>
  <si>
    <t>ΕΕΕΕΚ ΚΑΤΕΡΙΝΗ ΠΙΕΡΙΑΣ</t>
  </si>
  <si>
    <t>mail@eeeek.pie.sch.gr</t>
  </si>
  <si>
    <t>ΝΕΟ ΚΕΡΑΜΙΔΙ</t>
  </si>
  <si>
    <t>ΧΡΗΣΤΟΣ ΑΝΤΩΝΙΟΥ</t>
  </si>
  <si>
    <t>ΗΜΕΡΗΣΙΟ ΓΕΝΙΚΟ ΛΥΚΕΙΟ ΛΕΠΤΟΚΑΡΥΑΣ</t>
  </si>
  <si>
    <t>mail@lyk-leptok.pie.sch.gr</t>
  </si>
  <si>
    <t>Α. ΣΒΩΚΟΥ  1</t>
  </si>
  <si>
    <t>ΔΗΜΗΤΡΙΟΣ ΧΑΤΖΗΣ</t>
  </si>
  <si>
    <t>ΕΝΙΑΙΟ ΕΙΔΙΚΟ ΕΠΑΓΓΕΛΜΑΤΙΚΟ ΓΥΜΝΑΣΙΟ ΚΑΙ ΛΥΚΕΙΟ ΚΑΤΕΡΙΝΗΣ (ΕΝ.Ε.Ε.ΓΥ-Λ. ΚΑΤΕΡΙΝΗΣ)</t>
  </si>
  <si>
    <t>mail@tee-eid-agogis-kater.pie.sch.gr</t>
  </si>
  <si>
    <t>Τ. ΤΕΡΖΟΠΟΥΛΟΥ  150</t>
  </si>
  <si>
    <t>ΣΒΕΤΛΑΝΑ ΟΜΠΡΑΝΤΟΒΙΤΣ</t>
  </si>
  <si>
    <t>5ο ΗΜΕΡΗΣΙΟ ΓΕΝΙΚΟ ΛΥΚΕΙΟ ΚΑΤΕΡΙΝΗΣ</t>
  </si>
  <si>
    <t>mail@5lyk-kater.pie.sch.gr</t>
  </si>
  <si>
    <t>ΗΠΕΙΡΟΥ  10</t>
  </si>
  <si>
    <t>ΣΟΦΙΑ ΠΑΤΣΑΡΙΚΑ-ΣΚΟΥΜΠΑ</t>
  </si>
  <si>
    <t>ΗΜΕΡΗΣΙΟ ΓΕΝΙΚΟ ΛΥΚΕΙΟ ΚΟΡΙΝΟΥ</t>
  </si>
  <si>
    <t>mail@lyk-korin.pie.sch.gr</t>
  </si>
  <si>
    <t>ΓΥΜΝΑΣΤΗΡΙΟΥ</t>
  </si>
  <si>
    <t>ΙΩΑΝΝΑ ΤΣΑΟΥΣΙΔΟΥ</t>
  </si>
  <si>
    <t>ΗΜΕΡΗΣΙΟ ΓΕΝΙΚΟ ΛΥΚΕΙΟ ΚΑΤΩ ΜΗΛΙΑΣ</t>
  </si>
  <si>
    <t>mail@lyk-kat-milias.pie.sch.gr</t>
  </si>
  <si>
    <t>ΚΑΤΩ ΜΗΛΙΑ</t>
  </si>
  <si>
    <t>ΑΘΑΝΑΣΙΟΣ ΠΟΛΥΖΟΣ</t>
  </si>
  <si>
    <t>ΙΔΙΩΤΙΚΟ ΓΥΜΝΑΣΙΟ ΚΑΤΕΡΙΝΗ - ΓΥΜΝΑΣΙΟ ΠΛΑΤΩΝ</t>
  </si>
  <si>
    <t>ΕΥΑΓΓΕΛΟΣ ΚΑΠΕΤΗΣ</t>
  </si>
  <si>
    <t>ΠΡΟΤΥΠΟ ΕΠΑΛ (Π.ΕΠΑ.Λ.) ΚΑΤΕΡΙΝΗΣ</t>
  </si>
  <si>
    <t>mail@epal-prot-kater.pie.sch.gr</t>
  </si>
  <si>
    <t>ΜΑΡΙΑ ΚΟΚΚΙΝΟΥ</t>
  </si>
  <si>
    <t>ΔΙΕΥΘΥΝΣΗ Δ.Ε. ΣΕΡΡΩΝ</t>
  </si>
  <si>
    <t>ΣΕΡΡΩΝ</t>
  </si>
  <si>
    <t>ΗΡΑΚΛΕΙΑΣ</t>
  </si>
  <si>
    <t>ΓΕΝΙΚΟ ΛΥΚΕΙΟ ΗΡΑΚΛΕΙΑΣ ΣΕΡΡΩΝ</t>
  </si>
  <si>
    <t>mail@lyk-irakl.ser.sch.gr</t>
  </si>
  <si>
    <t>ΗΡΑΚΛΕΙΑ ΣΕΡΡΩΝ</t>
  </si>
  <si>
    <t>Κ. ΚΑΡΑΜΑΝΛΗ 6</t>
  </si>
  <si>
    <t>ΔΗΜΗΤΡΙΟΣ ΙΩΑΝΝΟΥ</t>
  </si>
  <si>
    <t>ΝΙΚΟΛΑΟΣ ΜΠΟΛΛΑΣ</t>
  </si>
  <si>
    <t>ΣΙΝΤΙΚΗΣ</t>
  </si>
  <si>
    <t>ΚΕΡΚΙΝΗΣ</t>
  </si>
  <si>
    <t>ΗΜΕΡΗΣΙΟ ΓΕΝΙΚΟ ΛΥΚΕΙΟ ΚΑΤΩ ΠΟΡΟΪΩΝ ΣΕΡΡΩΝ</t>
  </si>
  <si>
    <t>mail@lyk-k-poroion.ser.sch.gr</t>
  </si>
  <si>
    <t>ΚΑΤΩ ΠΟΡΟΪΑ ΣΕΡΡΩΝ</t>
  </si>
  <si>
    <t>ΕΜΜΑΝΟΥΗΛ ΚΟΥΚΟΣ</t>
  </si>
  <si>
    <t>ΣΙΔΗΡΟΚΑΣΤΡΟΥ</t>
  </si>
  <si>
    <t>ΚΑΠΕΤΑΝ  ΜΗΤΡΟΥΣΙΟΥ</t>
  </si>
  <si>
    <t>ΓΕΝΙΚΟ ΛΥΚΕΙΟ ΠΡΟΒΑΤΑ ΣΕΡΡΩΝ</t>
  </si>
  <si>
    <t>lykprova@sch.gr</t>
  </si>
  <si>
    <t>ΤΥΡΟΛΟΗΣ 8</t>
  </si>
  <si>
    <t>ΠΑΝΑΓΙΩΤΗΣ ΜΑΡΓΑΡΙΤΟΠΟΥΛΟΣ</t>
  </si>
  <si>
    <t>ΓΥΜΝΑΣΙΟ ΛΙΒΑΔΙΑΣ ΣΕΡΡΩΝ</t>
  </si>
  <si>
    <t>mail@gym-livad.ser.sch.gr</t>
  </si>
  <si>
    <t>ΛΙΒΑΔΙΑ ΣΕΡΡΩΝ</t>
  </si>
  <si>
    <t>ΔΗΜΗΤΡΙΟΣ ΑΝΑΓΝΩΣΤΙΔΗΣ</t>
  </si>
  <si>
    <t>ΣΚΟΤΟΥΣΣΗΣ</t>
  </si>
  <si>
    <t>ΓΥΜΝΑΣΙΟ ΣΚΟΤΟΥΣΣΗΣ ΣΕΡΡΩΝ</t>
  </si>
  <si>
    <t>mail@gym-skotous.ser.sch.gr</t>
  </si>
  <si>
    <t>ΣΚΟΤΟΥΣΣΑ ΣΕΡΡΩΝ</t>
  </si>
  <si>
    <t>ΘΕΟΔΩΡΟΣ ΣΤΑΜΟΣ</t>
  </si>
  <si>
    <t>ΕΜΜΑΝΟΥΗΛ ΠΑΠΠΑ</t>
  </si>
  <si>
    <t>ΓΥΜΝΑΣΙΟ ΝΕΟΥ ΣΟΥΛΙΟΥ ΣΕΡΡΩΝ</t>
  </si>
  <si>
    <t>mail@gym-n-souliou.ser.sch.gr</t>
  </si>
  <si>
    <t>ΝΕΟ ΣΟΥΛΙ ΣΕΡΡΩΝ</t>
  </si>
  <si>
    <t>ΚΛΕΟΝΙΚΗ ΠΑΥΛΙΔΟΥ</t>
  </si>
  <si>
    <t>ΠΕΤΡΙΤΣΙΟΥ</t>
  </si>
  <si>
    <t>ΓΕΝΙΚΟ ΛΥΚΕΙΟ ΒΥΡΩΝΕΙΑΣ ΣΕΡΡΩΝ</t>
  </si>
  <si>
    <t>mail@lyk-vyron.ser.sch.gr</t>
  </si>
  <si>
    <t>ΒΥΡΩΝΕΙΑ</t>
  </si>
  <si>
    <t>ΓΕΩΡΓΙΟΣ ΣΑΡΑΦΗΣ</t>
  </si>
  <si>
    <t>1ο ΕΠΑΛ ΣΕΡΡΩΝ</t>
  </si>
  <si>
    <t>mail@1epal-serron.ser.sch.gr</t>
  </si>
  <si>
    <t>ΕΘΝ. ΟΔΟΣ ΣΕΡΡΩΝ - ΘΕΣΣΑΛΟΝΙΚΗΣ 1 ΧΙΛ.</t>
  </si>
  <si>
    <t>ΓΕΩΡΓΙΟΣ ΑΛΜΠΑΝΗΣ</t>
  </si>
  <si>
    <t>ΜΕΡΑΡΧΙΑΣ 153</t>
  </si>
  <si>
    <t>ΕΠΑ.Λ. ΡΟΔΟΠΟΛΗΣ ΣΕΡΡΩΝ</t>
  </si>
  <si>
    <t>epal-rodop@sch.gr</t>
  </si>
  <si>
    <t>ΡΟΔΟΠΟΛΗ</t>
  </si>
  <si>
    <t>ΚΩΝΣΤΑΝΤΙΝΟΣ ΓΙΑΒΡΟΥΔΗΣ</t>
  </si>
  <si>
    <t>ΝΕΑΣ ΖΙΧΝΗΣ</t>
  </si>
  <si>
    <t>ΕΠΑΛ ΝΕΑΣ ΖΙΧΝΗΣ ΣΕΡΡΩΝ</t>
  </si>
  <si>
    <t>mail@1epal-n-zichn.ser.sch.gr</t>
  </si>
  <si>
    <t>ΝΕΑ ΖΙΧΝΗ</t>
  </si>
  <si>
    <t>ΣΑΒΒΑΣ ΛΙΘΑΡΗΣ</t>
  </si>
  <si>
    <t>ΓΕΝΙΚΟ ΛΥΚΕΙΟ ΠΕΝΤΑΠΟΛΗΣ ΣΕΡΡΩΝ</t>
  </si>
  <si>
    <t>mail@lyk-pentap.ser.sch.gr</t>
  </si>
  <si>
    <t>ΠΕΝΤΑΠΟΛΗ ΣΕΡΡΩΝ</t>
  </si>
  <si>
    <t>ΗΛΙΑΣ ΖΑΦΕΙΡΙΑΔΗΣ</t>
  </si>
  <si>
    <t>ΣΤΡΥΜΩΝΑ</t>
  </si>
  <si>
    <t>ΓΕΝΙΚΟ ΛΥΚΕΙΟ ΝΕΟΥ ΣΚΟΠΟΥ</t>
  </si>
  <si>
    <t>mail@lyk-n-skopou.ser.sch.gr</t>
  </si>
  <si>
    <t>ΒΑΣΙΛΕΙΟΥ ΚΑΚΑΛΕΤΣΗ 1</t>
  </si>
  <si>
    <t>ΚΩΝΝΟΣ ΝΑΟΥΜ</t>
  </si>
  <si>
    <t>ΒΙΣΑΛΤΙΑΣ</t>
  </si>
  <si>
    <t>ΝΙΓΡΙΤΗΣ</t>
  </si>
  <si>
    <t>ΕΚ ΝΙΓΡΙΤΑΣ ΣΕΡΡΩΝ</t>
  </si>
  <si>
    <t>1seknigr@sch.gr</t>
  </si>
  <si>
    <t>ΙΟΥΣΤΙΝΙΑΝΟΥ 7</t>
  </si>
  <si>
    <t>ΚΩΝΣΤΑΝΤΙΝΟΣ ΧΡΙΣΤΟΔΟΥΛΟΥ</t>
  </si>
  <si>
    <t>ΕΠΑΛ ΝΙΓΡΙΤΑΣ</t>
  </si>
  <si>
    <t>1epal-nigrit@sch.gr</t>
  </si>
  <si>
    <t>ΚΩΝΣΤΑΝΤΙΝΟΣ ΚΟΥΤΡΟΠΟΥΛΟΣ</t>
  </si>
  <si>
    <t>4ο ΓΕΝΙΚΟ ΛΥΚΕΙΟ ΣΕΡΡΩΝ</t>
  </si>
  <si>
    <t>mail@4lyk-serron.ser.sch.gr</t>
  </si>
  <si>
    <t>ΔΑΓΚΛΗ - ΣΙΝΩΠΗΣ 1</t>
  </si>
  <si>
    <t>ΣΤΥΛΙΑΝΟΣ ΡΙΖΟΣ</t>
  </si>
  <si>
    <t>Κιλκίς 9</t>
  </si>
  <si>
    <t>ΕΠΑΛ ΣΙΔΗΡΟΚΑΣΤΡΟΥ ΣΕΡΡΩΝ</t>
  </si>
  <si>
    <t>mail@epal-sidir.ser.sch.gr</t>
  </si>
  <si>
    <t>ΤΕΡΜΑ ΒΑΣ. ΓΕΩΡΓΙΟΥ</t>
  </si>
  <si>
    <t>ΕΥΣΤΡΑΤΙΟΣ ΓΙΑΝΝΟΥΛΑΚΗΣ</t>
  </si>
  <si>
    <t>ΣΚΟΥΤΑΡΕΩΣ</t>
  </si>
  <si>
    <t>ΓΕΝΙΚΟ ΛΥΚΕΙΟ ΣΚΟΥΤΑΡΕΩΣ ΣΕΡΡΩΝ</t>
  </si>
  <si>
    <t>mail@lyk-skout.ser.sch.gr</t>
  </si>
  <si>
    <t>ΑΝΔΡΙΑΝΟΥΠΟΛΕΩΣ 4</t>
  </si>
  <si>
    <t>ΜΙΧΑΗΛ ΚΥΠΑΡΙΣΣΗΣ</t>
  </si>
  <si>
    <t>1ο ΓΕΝΙΚΟ ΛΥΚΕΙΟ ΣΕΡΡΩΝ</t>
  </si>
  <si>
    <t>mail@1lyk-serron.ser.sch.gr</t>
  </si>
  <si>
    <t>ΔΗΜ. ΜΑΡΟΥΛΗ 50</t>
  </si>
  <si>
    <t>ΧΑΡΑΛΑΜΠΟΣ ΣΑΡΗΒΑΣΙΛΕΙΟΥ</t>
  </si>
  <si>
    <t>ΓΕΝΙΚΟ ΛΥΚΕΙΟ ΝΕΑΣ ΖΙΧΝΗΣ ΣΕΡΡΩΝ</t>
  </si>
  <si>
    <t>mail@lyk-n-zichn.ser.sch.gr</t>
  </si>
  <si>
    <t>Ν. ΖΙΧΝΗ</t>
  </si>
  <si>
    <t>ΑΘΗΝΑ ΧΡΙΣΤΟΔΟΥΛΟΥ</t>
  </si>
  <si>
    <t>3ο ΗΜΕΡΗΣΙΟ ΓΕΝΙΚΟ ΛΥΚΕΙΟ ΣΕΡΡΩΝ</t>
  </si>
  <si>
    <t>3lykserr@sch.gr</t>
  </si>
  <si>
    <t>ΑΝΤΙΣΜΗΝΑΡΧΟΥ ΣΤ. ΣΥΜΕΩΝΙΔΗ 4</t>
  </si>
  <si>
    <t>ΦΩΤΕΙΝΗ ΔΟΜΟΥΧΤΣΗ</t>
  </si>
  <si>
    <t>ΑΜΦΙΠΟΛΗΣ</t>
  </si>
  <si>
    <t>ΡΟΔΟΛΙΒΟΥΣ</t>
  </si>
  <si>
    <t>ΓΕΝΙΚΟ ΛΥΚΕΙΟ ΡΟΔΟΛΙΒΟΥΣ ΣΕΡΡΩΝ</t>
  </si>
  <si>
    <t>mail@lyk-rodol.ser.sch.gr</t>
  </si>
  <si>
    <t>Μ. ΑΛΕΞΑΝΔΡΟΥ 13</t>
  </si>
  <si>
    <t>ΓΕΩΡΓΙΟΣ ΓΑΛΛΟΣ</t>
  </si>
  <si>
    <t>ΤΡΑΓΙΛΟΥ</t>
  </si>
  <si>
    <t>ΓΕΝΙΚΟ ΛΥΚΕΙΟ ΜΑΥΡΟΘΑΛΑΣΣΑΣ ΣΕΡΡΩΝ</t>
  </si>
  <si>
    <t>mail@lyk-mavroth.ser.sch.gr</t>
  </si>
  <si>
    <t>ΜΑΥΡΟΘΑΛΑΣΣΑ ΣΕΡΡΩΝ</t>
  </si>
  <si>
    <t>ΘΩΜΑΣ ΜΠΙΛΙΤΟΣ</t>
  </si>
  <si>
    <t>4ο ΕΣΠΕΡΙΝΟ ΕΠΑΛ ΣΕΡΡΩΝ</t>
  </si>
  <si>
    <t>mail@4epal-esp-serron.ser.sch.gr</t>
  </si>
  <si>
    <t>ΕΘΝΙΚΗ ΟΔΟΣ ΣΕΡΡΩΝ - ΘΕΣΣΑΛΟΝΙΚΗΣ 1 ΧΛΜ</t>
  </si>
  <si>
    <t>ΟΥΡΑΝΙΑ ΚΥΡΙΣΚΟΖΟΓΛΟΥ</t>
  </si>
  <si>
    <t>2ο ΓΕΝΙΚΟ ΛΥΚΕΙΟ ΣΕΡΡΩΝ</t>
  </si>
  <si>
    <t>mail@2lyk-serron.ser.sch.gr</t>
  </si>
  <si>
    <t>ΚΙΛΚΙΣ 9</t>
  </si>
  <si>
    <t>ΑΝΑΣΤΑΣΙΟΣ ΣΥΜΕΩΝΙΔΗΣ</t>
  </si>
  <si>
    <t>ΓΕΝΙΚΟ ΛΥΚΕΙΟ ΣΙΔΗΡΟΚΑΣΤΡΟΥ ΣΕΡΡΩΝ - ΠΑΛΛΑΤΙΔΕΙΟ</t>
  </si>
  <si>
    <t>mail@lyk-sidir.ser.sch.gr</t>
  </si>
  <si>
    <t>ΠΑΛΛΑΤΙΔΗ  4-6</t>
  </si>
  <si>
    <t>ΘΕΟΔΩΡΟΣ ΦΡΟΥΤΗΣ</t>
  </si>
  <si>
    <t>ΑΛΙΣΤΡΑΤΗΣ</t>
  </si>
  <si>
    <t>ΓΕΝΙΚΟ ΛΥΚΕΙΟ ΑΛΙΣΤΡΑΤΗΣ ΣΕΡΡΩΝ</t>
  </si>
  <si>
    <t>mail@lyk-alistr.ser.sch.gr</t>
  </si>
  <si>
    <t>ΕΓΝΑΤΙΑΣ 35</t>
  </si>
  <si>
    <t>ΜΑΡΙΑ ΞΕΝΙΔΟΥ</t>
  </si>
  <si>
    <t>ΕΡΓΑΣΤΗΡΙΑΚΟ ΚΕΝΤΡΟ (Ε.Κ.) ΣΕΡΡΩΝ</t>
  </si>
  <si>
    <t>mail@ekserron.gr</t>
  </si>
  <si>
    <t>1 ΧΛΜ ΕΘΝΙΚΗΣ ΟΔΟΥ ΣΕΡΡΩΝ - ΘΕΣΣΑΛΟΝΙΚΗΣ</t>
  </si>
  <si>
    <t>ΑΠΟΣΤΟΛΟΣ ΚΛΩΝΗΣ</t>
  </si>
  <si>
    <t>ΓΕΝΙΚΟ ΛΥΚΕΙΟ ΝΙΓΡΙΤΑΣ</t>
  </si>
  <si>
    <t>mail@lyk-nigrit.ser.sch.gr</t>
  </si>
  <si>
    <t>ΣΕΡΡΩΝ 1</t>
  </si>
  <si>
    <t>ΣΤΑΘΗΣ ΠΑΠΑΚΩΝΣΤΑΝΤΙΝΟΥ</t>
  </si>
  <si>
    <t>ΓΥΜΝΑΣΙΟ ΗΡΑΚΛΕΙΑΣ ΣΕΡΡΩΝ</t>
  </si>
  <si>
    <t>mail@gym-irakl.ser.sch.gr</t>
  </si>
  <si>
    <t>Κ. ΚΑΡΑΜΑΝΛΗ 4</t>
  </si>
  <si>
    <t>ΚΩΝΣΤΑΝΤΙΝΟΣ ΒΑΦΕΙΔΗΣ</t>
  </si>
  <si>
    <t>ΓΥΜΝΑΣΙΟ ΣΚΟΥΤΑΡΕΩΣ ΣΕΡΡΩΝ</t>
  </si>
  <si>
    <t>mail@gym-skoutar.ser.sch.gr</t>
  </si>
  <si>
    <t>Εθνικής Αντιστάσεως 94</t>
  </si>
  <si>
    <t>ΧΡΙΣΤΙΝΑ ΚΑΡΑΚΩΤΣΟΥ</t>
  </si>
  <si>
    <t>1ο ΗΜΕΡΗΣΙΟ ΓΥΜΝΑΣΙΟ ΣΕΡΡΩΝ</t>
  </si>
  <si>
    <t>mail@1gym-serron.ser.sch.gr</t>
  </si>
  <si>
    <t>ΛΕΩΝΙΔΑ ΠΑΠΑΠΑΥΛΟΥ 30</t>
  </si>
  <si>
    <t>ΧΡΙΣΤΟΣ ΚΡΟΥΣΤΑΛΗΣ</t>
  </si>
  <si>
    <t>ΓΥΜΝΑΣΙΟ ΚΑΤΩ ΠΟΡΟΙΩΝ ΣΕΡΡΩΝ</t>
  </si>
  <si>
    <t>mail@gym-k-poroion.ser.sch.gr</t>
  </si>
  <si>
    <t>ΚΑΤΩ ΠΟΡΟΙΑ ΣΕΡΡΩΝ</t>
  </si>
  <si>
    <t>ΔΗΜΗΤΡΙΟΣ ΑΡΔΑΝΙΩΤΗΣ</t>
  </si>
  <si>
    <t>ΕΚ ΣΙΔΗΡΟΚΑΣΤΡΟΥ</t>
  </si>
  <si>
    <t>mail@1sek-sidir.ser.sch.gr</t>
  </si>
  <si>
    <t>ΤΕΡΜΑ ΒΑΣΙΛΕΩΣ ΓΕΩΡΓΙΟΥ - ΕΙΣΟΔΟΣ ΣΙΔΗΡΟΚΑΣΤΡΟΥ</t>
  </si>
  <si>
    <t>ΦΩΤΕΙΝΗ ΜΩΡΑΪΤΟΥ</t>
  </si>
  <si>
    <t>ΣΤΡΥΜΟΝΙΚΟΥ</t>
  </si>
  <si>
    <t>ΓΥΜΝΑΣΙΟ ΣΤΡΥΜΟΝΙΚΟΥ ΣΕΡΡΩΝ</t>
  </si>
  <si>
    <t>mail@gym-strym.ser.sch.gr</t>
  </si>
  <si>
    <t>ΣΤΡΥΜΟΝΙΚΟ ΣΕΡΡΩΝ</t>
  </si>
  <si>
    <t>ΓΥΜΝΑΣΙΟ ΚΟΙΜΗΣΗΣ ΣΕΡΡΩΝ</t>
  </si>
  <si>
    <t>mail@gym-koimis.ser.sch.gr</t>
  </si>
  <si>
    <t>ΗΡΑΚΛΕΙΑ ΣΕΡΡΩΝ,</t>
  </si>
  <si>
    <t>ΚΩΝΝΟΣ ΑΝΤΩΝΙΑΔΗΣ</t>
  </si>
  <si>
    <t>5ο ΓΥΜΝΑΣΙΟ ΣΕΡΡΩΝ</t>
  </si>
  <si>
    <t>mail@5gym-serron.ser.sch.gr</t>
  </si>
  <si>
    <t>ΓΡΗΓΟΡΙΟΥ ΡΑΚΙΤΖΗ 72</t>
  </si>
  <si>
    <t>ΚΕΡΑΣΙΑ ΝΤΙΚΟΓΛΟΥ</t>
  </si>
  <si>
    <t>ΛΕΥΚΩΝΑ</t>
  </si>
  <si>
    <t>ΓΥΜΝΑΣΙΟ ΛΕΥΚΩΝΑ ΣΕΡΡΩΝ</t>
  </si>
  <si>
    <t>mail@gym-levkon.ser.sch.gr</t>
  </si>
  <si>
    <t>ΛΕΥΚΩΝΑΣ ΣΕΡΡΩΝ</t>
  </si>
  <si>
    <t>ΑΛΕΞΑΝΔΡΟΣ ΚΛΕΤΣΑΣ</t>
  </si>
  <si>
    <t>ΗΜΕΡΗΣΙΟ ΓΥΜΝΑΣΙΟ ΑΛΙΣΤΡΑΤΗΣ ΣΕΡΡΩΝ</t>
  </si>
  <si>
    <t>mail@gym-alistr.ser.sch.gr</t>
  </si>
  <si>
    <t>Ν. ΤΣΙΜΠΑ 35</t>
  </si>
  <si>
    <t>ΔΗΜΗΤΡΙΟΣ ΧΑΡΙΣΙΑΔΗΣ</t>
  </si>
  <si>
    <t>ΗΜΕΡΗΣΙΟ ΓΥΜΝΑΣΙΟ ΝΙΓΡΙΤΑΣ ΣΕΡΡΩΝ</t>
  </si>
  <si>
    <t>mail@gym-nigrit.ser.sch.gr</t>
  </si>
  <si>
    <t>ΕΛΕΥΘΕΡΙΑ ΠΑΝΟΥ</t>
  </si>
  <si>
    <t>ΓΥΜΝΑΣΙΟ ΝΕΟΥ ΠΕΤΡΙΤΣΙΟΥ ΣΕΡΡΩΝ</t>
  </si>
  <si>
    <t>mail@gym-n-petrits.ser.sch.gr</t>
  </si>
  <si>
    <t>Ν. ΠΕΤΡΙΤΣΙ ΣΕΡΡΩΝ</t>
  </si>
  <si>
    <t>ΕΥΑΓΓΕΛΙΑ ΑΚΛΑΣΗ</t>
  </si>
  <si>
    <t>6ο ΓΥΜΝΑΣΙΟ ΣΕΡΡΩΝ</t>
  </si>
  <si>
    <t>mail@6gym-serron.ser.sch.gr</t>
  </si>
  <si>
    <t>Π. ΠΕΝΝΑ 14</t>
  </si>
  <si>
    <t>ΧΡΗΣΤΟΣ ΧΟΥΜΚΟΖΛΗΣ</t>
  </si>
  <si>
    <t>ΓΥΜΝΑΣΙΟ ΒΥΡΩΝΕΙΑΣ ΣΕΡΡΩΝ</t>
  </si>
  <si>
    <t>mail@gym-vyron.ser.sch.gr</t>
  </si>
  <si>
    <t>ΑΛΕΞΑΝΔΡΑ ΚΑΡΑΚΑΣΙΔΟΥ</t>
  </si>
  <si>
    <t>ΓΥΜΝΑΣΙΟ ΠΑΛΑΙΟΚΩΜΗΣ ΣΕΡΡΩΝ</t>
  </si>
  <si>
    <t>mail@gym-palaiok.ser.sch.gr</t>
  </si>
  <si>
    <t>ΠΑΛΑΙΟΚΩΜΗ</t>
  </si>
  <si>
    <t>ΙΩΑΝΝΗΣ ΝΑΛΜΠΑΝΤΗΣ</t>
  </si>
  <si>
    <t>2ο ΕΠΑΛ ΣΕΡΡΩΝ</t>
  </si>
  <si>
    <t>2epal-serron@sch.gr</t>
  </si>
  <si>
    <t>ΚΩΝΣΤΑΝΤΙΝΟΣ ΔΟΜΟΥΧΤΣΗΣ</t>
  </si>
  <si>
    <t>ΠΡΩΤΗΣ</t>
  </si>
  <si>
    <t>ΓΥΜΝΑΣΙΟ ΠΡΩΤΗΣ ΣΕΡΡΩΝ</t>
  </si>
  <si>
    <t>mail@gym-protis.ser.sch.gr</t>
  </si>
  <si>
    <t>ΠΡΩΤΗ ΣΕΡΡΩΝ</t>
  </si>
  <si>
    <t>ΘΕΟΧΑΡΗΣ ΠΟΥΛΙΔΗΣ</t>
  </si>
  <si>
    <t>ΓΥΜΝΑΣΙΟ ΔΡΑΒΗΣΚΟΥ ΣΕΡΡΩΝ</t>
  </si>
  <si>
    <t>mail@gym-dravisk.ser.sch.gr</t>
  </si>
  <si>
    <t>ΔΡΑΒΗΣΚΟΣ ΣΕΡΡΩΝ</t>
  </si>
  <si>
    <t>ΙΩΑΝΝΗΣ ΓΙΑΝΝΟΥΛΑΣ</t>
  </si>
  <si>
    <t>ΓΥΜΝΑΣΙΟ ΜΑΥΡΟΘΑΛΑΣΣΑΣ ΣΕΡΡΩΝ</t>
  </si>
  <si>
    <t>mail@gym-mavroth.ser.sch.gr</t>
  </si>
  <si>
    <t>ΚΩΝΣΤΑΝΤΙΝΟΣ ΝΤΑΝΟΣ</t>
  </si>
  <si>
    <t>ΓΥΜΝΑΣΙΟ ΝΕΑΣ ΖΙΧΝΗΣ ΣΕΡΡΩΝ</t>
  </si>
  <si>
    <t>mail@gym-n-zichn.ser.sch.gr</t>
  </si>
  <si>
    <t>Ν.ΖΙΧΝΗ - ΣΕΡΡΩΝ</t>
  </si>
  <si>
    <t>ΕΥΑΓΓΕΛΙΑ ΔΟΜΟΥΧΤΣΗ</t>
  </si>
  <si>
    <t>ΓΥΜΝΑΣΙΟ ΔΗΜΗΤΡΙΤΣΙΟΥ ΣΕΡΡΩΝ</t>
  </si>
  <si>
    <t>mail@gym-dimitr.ser.sch.gr</t>
  </si>
  <si>
    <t>ΔΗΜΗΤΡΙΤΣΙ</t>
  </si>
  <si>
    <t>ΟΛΥΜΠΙΑ ΠΑΧΑΔΙΡΟΓΛΟΥ</t>
  </si>
  <si>
    <t>4ο ΓΥΜΝΑΣΙΟ ΣΕΡΡΩΝ</t>
  </si>
  <si>
    <t>mail@4gym-serron.ser.sch.gr</t>
  </si>
  <si>
    <t>ΜΑΚΕΔΟΝΟΜΑΧΩΝ 1Α</t>
  </si>
  <si>
    <t>ΕΥΑΓΓΕΛΙΑ ΣΚΕΜΠΕΡΗ</t>
  </si>
  <si>
    <t>ΗΜΕΡΗΣΙΟ ΓΥΜΝΑΣΙΟ ΝΕΟΥ ΣΚΟΠΟΥ ΣΕΡΡΩΝ</t>
  </si>
  <si>
    <t>mail@gym-n-skopou.ser.sch.gr</t>
  </si>
  <si>
    <t>Β. ΚΑΚΑΛΕΤΣΗ  1</t>
  </si>
  <si>
    <t>5ο ΓΕΝΙΚΟ ΛΥΚΕΙΟ ΣΕΡΡΩΝ</t>
  </si>
  <si>
    <t>mail@5lyk-serron.ser.sch.gr</t>
  </si>
  <si>
    <t>ΑΝΝΗΣ ΤΡΙΑΝΤΑΦΥΛΛΙΔΗ 2</t>
  </si>
  <si>
    <t>ΕΥΑΓΓΕΛΙΑ ΑΛΕΞΟΠΟΥΛΟΥ</t>
  </si>
  <si>
    <t>3ο ΓΥΜΝΑΣΙΟ ΣΕΡΡΩΝ</t>
  </si>
  <si>
    <t>3gymserr@sch.gr</t>
  </si>
  <si>
    <t>Ευθαλίας Αδάμ 1</t>
  </si>
  <si>
    <t>ΙΩΑΝΝΗΣ ΣΑΡΗΜΠΑΛΙΔΗΣ</t>
  </si>
  <si>
    <t>ΓΥΜΝΑΣΙΟ ΣΙΔΗΡΟΚΑΣΤΡΟΥ ΣΕΡΡΩΝ - ΠΑΛΛΑΤΙΔΕΙΟ</t>
  </si>
  <si>
    <t>mail@gym-sidir.ser.sch.gr</t>
  </si>
  <si>
    <t>ΑΝΑΣΤΑΣΙΟΥ ΠΑΛΛΑΤΙΔΗ 6</t>
  </si>
  <si>
    <t>ΠΑΣΧΑΛΙΑ ΖΑΠΡΟΥΔΗ</t>
  </si>
  <si>
    <t>Ε.Ε.Ε.ΕΚ. ΣΕΡΡΩΝ</t>
  </si>
  <si>
    <t>mail@eeeek.ser.sch.gr</t>
  </si>
  <si>
    <t>ΤΡΙΤΟ ΧΙΛ. ΣΕΡΡΩΝ ΔΡΑΜΑΣ</t>
  </si>
  <si>
    <t>ΚΩΝΣΤΑΝΤΙΝΟΣ ΛΑΣΚΑΡΗΣ</t>
  </si>
  <si>
    <t>ΙΔΙΩΤΙΚΟ ΗΜΕΡΗΣΙΟ ΛΥΚΕΙΟ ΣΕΡΡΕΣ - ΑΡΙΣΤΟΤΕΛΕΙΟ ΕΚΠΑΙΔΕΥΤΗΡΙΟ</t>
  </si>
  <si>
    <t>info@aristotelio.gr</t>
  </si>
  <si>
    <t>6ο χλμ Σερρών Δράμας</t>
  </si>
  <si>
    <t>ΑΠΟΣΤΟΛΟΣ ΘΕΟΛΟΓΟΥ</t>
  </si>
  <si>
    <t>2ο ΓΥΜΝΑΣΙΟ ΣΕΡΡΩΝ</t>
  </si>
  <si>
    <t>mail@2gym-serron.ser.sch.gr</t>
  </si>
  <si>
    <t>ΒΑΣΙΛΙΚΗ ΖΕΤΤΑ</t>
  </si>
  <si>
    <t>Εσπερινό Γυμνάσιο με Λυκειακές Τάξεις</t>
  </si>
  <si>
    <t>ΕΣΠΕΡΙΝΟ ΓΥΜΝΑΣΙΟ ΣΕΡΡΩΝ ΜΕ ΛΥΚΕΙΑΚΕΣ ΤΑΞΕΙΣ</t>
  </si>
  <si>
    <t>gymlykespserron@sch.gr</t>
  </si>
  <si>
    <t>ΧΡΙΣΤΙΝΑ ΜΕΓΑΛΟΜΥΣΤΑΚΑ</t>
  </si>
  <si>
    <t>ΜΟΥΣΙΚΟ ΓΥΜΝΑΣΙΟ ΣΕΡΡΩΝ-ΛΥΚΕΙΑΚΕΣ ΤΑΞΕΙΣ</t>
  </si>
  <si>
    <t>mail@gym-mous-serron.ser.sch.gr</t>
  </si>
  <si>
    <t>ΠΡΩΤΟ ΧΙΛ ΣΕΡΡΩΝ-ΝΕΟΧΩΡΙΟΥ</t>
  </si>
  <si>
    <t>ΧΡΥΣΑΝΘΗ ΠΑΛΑΖΗ</t>
  </si>
  <si>
    <t>ΕΝΙΑΙΟ ΕΙΔΙΚΟ ΕΠΑΓΓΕΛΜΑΤΙΚΟ ΓΥΜΝΑΣΙΟ-ΛΥΚΕΙΟ ΣΕΡΡΩΝ</t>
  </si>
  <si>
    <t>mail@tee-serron.ser.sch.gr</t>
  </si>
  <si>
    <t>3o χλμ ΣΕΡΡΩΝ - ΔΡΑΜΑΣ</t>
  </si>
  <si>
    <t>ΜΑΡΙΑ ΣΙΟΜΠΟΤΗ</t>
  </si>
  <si>
    <t>ΕΠΑ.Λ. ΗΡΑΚΛΕΙΑΣ ΣΕΡΡΩΝ</t>
  </si>
  <si>
    <t>mail@epal-irakl.ser.sch.gr</t>
  </si>
  <si>
    <t>ΗΛΙΑΣ ΜΑΡΜΟΡΚΟΣ</t>
  </si>
  <si>
    <t>ΓΥΜΝΑΣΙΟ ΑΓΙΟΥ ΠΝΕΥΜΑΤΟΣ ΣΕΡΡΩΝ</t>
  </si>
  <si>
    <t>mail@gym-ag-pnevm.ser.sch.gr</t>
  </si>
  <si>
    <t>ΑΓΙΟ ΠΝΕΥΜΑ ΣΕΡΡΩΝ</t>
  </si>
  <si>
    <t>ΜΑΡΙΑ ΚΑΚΑΡΙΔΟΥ</t>
  </si>
  <si>
    <t>ΙΔΙΩΤΙΚΟ ΓΥΜΝΑΣΙΟ ΣΕΡΡΕΣ - ΑΡΙΣΤΟΤΕΛΕΙΟ ΕΚΠΑΙΔΕΥΤΗΡΙΟ</t>
  </si>
  <si>
    <t>mail@gym-arekp.ser.sch.gr</t>
  </si>
  <si>
    <t>ΕΚΤΟ ΧΛΜ ΣΕΡΡΩΝ ΔΡΑΜΑΣ</t>
  </si>
  <si>
    <t>ΔΗΜΗΤΡΙΟΣ ΚΥΡΑΝΑΚΗΣ</t>
  </si>
  <si>
    <t>ΔΙΕΥΘΥΝΣΗ Δ.Ε. ΧΑΛΚΙΔΙΚΗΣ</t>
  </si>
  <si>
    <t>ΣΙΘΩΝΙΑΣ</t>
  </si>
  <si>
    <t>ΤΟΡΩΝΗΣ</t>
  </si>
  <si>
    <t>ΗΜΕΡΗΣΙΟ ΓΥΜΝΑΣΙΟ ΣΥΚΙΑΣ ΧΑΛΚΙΔΙΚΗΣ - ΑΘΩΣ</t>
  </si>
  <si>
    <t>mail@gym-sykias.chal.sch.gr</t>
  </si>
  <si>
    <t>ΣΥΚΙΑ ΧΑΛΚΙΔΙΚΗΣ</t>
  </si>
  <si>
    <t>ΧΡΗΣΤΟΣ ΧΑΤΖΑΡΑΣ</t>
  </si>
  <si>
    <t>ΠΟΛΥΓΥΡΟΥ</t>
  </si>
  <si>
    <t>ΝΕΑΣ ΠΡΟΠΟΝΤΙΔΑΣ</t>
  </si>
  <si>
    <t>ΤΡΙΓΛΙΑΣ</t>
  </si>
  <si>
    <t>ΗΜΕΡΗΣΙΟ ΓΕΝΙΚΟ ΛΥΚΕΙΟ ΝΕΑΣ ΤΡΙΓΛΙΑΣ ΧΑΛΚΙΔΙΚΗΣ</t>
  </si>
  <si>
    <t>mail@lyk-n-trigl.chal.sch.gr</t>
  </si>
  <si>
    <t>ΝΕΑ ΤΡΙΓΛΙΑ</t>
  </si>
  <si>
    <t>ΕΛΕΝΗ ΖΟΥΜΠΟΥΛΙΔΟΥ</t>
  </si>
  <si>
    <t>ΑΡΙΣΤΟΤΕΛΗ</t>
  </si>
  <si>
    <t>ΣΤΑΓΕΙΡΩΝ-ΑΚΑΝΘΟΥ</t>
  </si>
  <si>
    <t>1ο ΗΜΕΡΗΣΙΟ ΓΕΝΙΚΟ ΛΥΚΕΙΟ ΙΕΡΙΣΣΟΣ ΧΑΛΚΙΔΙΚΗΣ - ΑΡΙΣΤΟΤΕΛΕΙΟ</t>
  </si>
  <si>
    <t>lykieris@sch.gr</t>
  </si>
  <si>
    <t>ΑΚΑΝΘΟΥ 21</t>
  </si>
  <si>
    <t>ΜΑΓΔΑΛΗΝΗ ΜΑΥΡΟΥΔΗ</t>
  </si>
  <si>
    <t>1ο ΗΜΕΡΗΣΙΟ ΕΠΑΛ ΠΟΛΥΓΥΡΟΥ ΧΑΛΚΙΔΙΚΗΣ</t>
  </si>
  <si>
    <t>mail@1epal-polyg.chal.sch.gr</t>
  </si>
  <si>
    <t>ΣΤΑΔΙΟΥ 1</t>
  </si>
  <si>
    <t>ΚΩΝΣΤΑΝΤΙΝΟΣ ΓΡΕΚΟΣ</t>
  </si>
  <si>
    <t>ΚΑΣΣΑΝΔΡΑΣ</t>
  </si>
  <si>
    <t>1ο ΗΜΕΡΗΣΙΟ ΕΠΑΛ ΚΑΣΣΑΝΔΡΑΣ ΧΑΛΚΙΔΙΚΗΣ</t>
  </si>
  <si>
    <t>mail@1epal-kassandr.chal.sch.gr</t>
  </si>
  <si>
    <t>ΚΑΣΣΑΝΔΡΕΙΑ</t>
  </si>
  <si>
    <t>ΧΡΗΣΤΟΣ ΔΑΓΚΛΗΣ</t>
  </si>
  <si>
    <t>ΗΜΕΡΗΣΙΟ ΓΕΝΙΚΟ ΛΥΚΕΙΟ ΚΑΣΣΑΝΔΡΑΣ ΧΑΛΚΙΔΙΚΗΣ</t>
  </si>
  <si>
    <t>mail@1lyk-kassandr.chal.sch.gr</t>
  </si>
  <si>
    <t>ΒΑΣΙΛΕΙΟΣ ΤΑΜΙΩΛΑΚΗΣ</t>
  </si>
  <si>
    <t>1ο ΗΜΕΡΗΣΙΟ ΕΠΑΛ ΝΙΚΗΤΗΣ</t>
  </si>
  <si>
    <t>mail@1epal-nikit.chal.sch.gr</t>
  </si>
  <si>
    <t>ΝΙΚΗΤΗ</t>
  </si>
  <si>
    <t>ΒΑΣΙΛΕΙΟΣ ΜΑΝΤΣΙΟΣ</t>
  </si>
  <si>
    <t>ΑΡΝΑΙΑΣ</t>
  </si>
  <si>
    <t>1ο ΗΜΕΡΗΣΙΟ ΕΠΑΛ ΑΡΝΑΙΑΣ ΧΑΛΚΙΔΙΚΗΣ</t>
  </si>
  <si>
    <t>mail@1epal-arnaias.chal.sch.gr</t>
  </si>
  <si>
    <t>ΑΡΝΑΙΑ</t>
  </si>
  <si>
    <t>ΒΑΣΙΛΕΙΟΣ ΜΠΟΧΩΡΗΣ</t>
  </si>
  <si>
    <t>ΑΡΝΑΙΑ ΧΑΛΚΙΔΙΚΗΣ</t>
  </si>
  <si>
    <t>ΗΜΕΡΗΣΙΟ ΓΕΝΙΚΟ ΛΥΚΕΙΟ ΑΓΙΟΥ ΝΙΚΟΛΑΟΥ ΧΑΛΚΙΔΙΚΗΣ</t>
  </si>
  <si>
    <t>mail@lyk-ag-nikol.chal.sch.gr</t>
  </si>
  <si>
    <t>ΑΓΙΟΣ ΝΙΚΟΛΑΟΣ</t>
  </si>
  <si>
    <t>ΚΩΝΣΤΑΝΤΙΝΟΣ ΠΑΠΑΓΕΩΡΓΙΟΥ</t>
  </si>
  <si>
    <t>ΗΜΕΡΗΣΙΟ ΓΕΝΙΚΟ ΛΥΚΕΙΟ ΑΡΝΑΙΑΣ ΧΑΛΚΙΔΙΚΗΣ  «ΟΙΚΟΥΜΕΝΙΚΟΣ ΠΑΤΡΙΑΡΧΗΣ ΒΑΡΘΟΛΟΜΑΙΟΣ»</t>
  </si>
  <si>
    <t>mail@lyk-arnaias.chal.sch.gr</t>
  </si>
  <si>
    <t>ΔΗΜΗΤΡΙΟΣ ΤΣΙΛΙΒΕΡΔΗΣ</t>
  </si>
  <si>
    <t>ΗΜΕΡΗΣΙΟ ΓΕΝΙΚΟ ΛΥΚΕΙΟ ΠΟΛΥΓΥΡΟΥ ΧΑΛΚΙΔΙΚΗΣ</t>
  </si>
  <si>
    <t>mail@1lyk-polyg.chal.sch.gr</t>
  </si>
  <si>
    <t>ΠΛΑΤΕΙΑ ΗΡΩΟΥ</t>
  </si>
  <si>
    <t>ΑΙΚΑΤΕΡΙΝΗ ΤΟΥΣΙΜΗ</t>
  </si>
  <si>
    <t>ΜΟΥΔΑΝΙΩΝ</t>
  </si>
  <si>
    <t>ΗΜΕΡΗΣΙΟ ΓΕΝΙΚΟ ΛΥΚΕΙΟ Ν. ΜΟΥΔΑΝΙΩΝ ΧΑΛΚΙΔΙΚΗΣ</t>
  </si>
  <si>
    <t>mail@lyk-n-moudan.chal.sch.gr</t>
  </si>
  <si>
    <t>ΑΘ.ΑΛΕΞΑΝΔΡΙΔΗ 61</t>
  </si>
  <si>
    <t>ΚΡΥΣΤΑΛΛΩ ΠΟΛΙΤΟΥ ΓΙΑΝΝΟΥΣΤΑ</t>
  </si>
  <si>
    <t>ΚΑΛΛΙΚΡΑΤΕΙΑΣ</t>
  </si>
  <si>
    <t>ΗΜΕΡΗΣΙΟ ΓΕΝΙΚΟ ΛΥΚΕΙΟ ΝΕΑΣ ΚΑΛΛΙΚΡΑΤΕΙΑΣ ΧΑΛΚΙΔΙΚΗΣ</t>
  </si>
  <si>
    <t>mail@lyk-n-kallikr.chal.sch.gr</t>
  </si>
  <si>
    <t>ΜΙΧΑΗΛΟΥ 7</t>
  </si>
  <si>
    <t>ΕΥΑΓΓΕΛΙΑ ΨΟΥΡΟΥΚΑ</t>
  </si>
  <si>
    <t>ΓΕΝΙΚΟ ΛΥΚΕΙΟ ΣΥΚΙΑΣ ΧΑΛΚΙΔΙΚΗΣ</t>
  </si>
  <si>
    <t>lyksykia@sch.gr</t>
  </si>
  <si>
    <t>ΜΗΝΑΣ ΡΟΥΣΟΥΛΙΩΤΗΣ</t>
  </si>
  <si>
    <t>ΗΜΕΡΗΣΙΟ ΓΥΜΝΑΣΙΟ ΑΡΝΑΙΑΣ ΧΑΛΚΙΔΙΚΗΣ</t>
  </si>
  <si>
    <t>mail@gym-arnaias.chal.sch.gr</t>
  </si>
  <si>
    <t>ΜΑΡΚΟΣ ΚΟΣΜΑΣ</t>
  </si>
  <si>
    <t>ΗΜΕΡΗΣΙΟ ΓΥΜΝΑΣΙΟ-Λ.Τ. ΣΗΜΑΝΤΡΩΝ</t>
  </si>
  <si>
    <t>mail@gym-simantr.chal.sch.gr</t>
  </si>
  <si>
    <t>ΣΗΜΑΝΤΡΑ ΧΑΛΚΙΔΙΚΗΣ</t>
  </si>
  <si>
    <t>ΕΛΕΝΗ ΚΩΤΟΥΛΑ</t>
  </si>
  <si>
    <t>ΟΡΜΥΛΙΑΣ</t>
  </si>
  <si>
    <t>ΗΜΕΡΗΣΙΟ ΓΥΜΝΑΣΙΟ ΟΡΜΥΛΙΑΣ ΧΑΛΚΙΔΙΚΗΣ</t>
  </si>
  <si>
    <t>mail@gym-ormyl.chal.sch.gr</t>
  </si>
  <si>
    <t>ΟΡΜΥΛΙΑ</t>
  </si>
  <si>
    <t>ΛΟΥΚΙΑΝΟΣ ΚΕΛΛΙΔΗΣ</t>
  </si>
  <si>
    <t>ΟΡΜΥΛΙΑ ΧΑΛΚΙΔΙΚΗΣ</t>
  </si>
  <si>
    <t>ΗΜΕΡΗΣΙΟ ΓΥΜΝΑΣΙΟ ΣΤΡΑΤΩΝΙΟΥ ΧΑΛΚΙΔΙΚΗΣ</t>
  </si>
  <si>
    <t>mail@gym-straton.chal.sch.gr</t>
  </si>
  <si>
    <t>ΣΤΡΑΤΩΝΙ ΧΑΛΚΙΔΙΚΗΣ</t>
  </si>
  <si>
    <t>ΜΑΡΘΑ ΛΙΟΥΣΑ</t>
  </si>
  <si>
    <t>ΗΜΕΡΗΣΙΟ ΕΠΑΛ ΝΕΩΝ ΜΟΥΔΑΝΙΩΝ ΧΑΛΚΙΔΙΚΗΣ</t>
  </si>
  <si>
    <t>mail@epal-n-moudan.chal.sch.gr</t>
  </si>
  <si>
    <t>ΛΕΩΦΟΡΟΣ ΔΗΜΑΡΧΟΥ ΔΑΜΙΑΝΟΥ ΙΟΡΔΑΝΙΔΗ (ΠΡΩΗΝ ΕΛΕΥΘΕΡΙΑΣ) 3</t>
  </si>
  <si>
    <t>ΜΕΛΠΟΜΕΝΗ ΚΑΛΟΜΟΙΡΗ</t>
  </si>
  <si>
    <t>ΗΜΕΡΗΣΙΟ ΓΥΜΝΑΣΙΟ ΝΕΟΥ ΜΑΡΜΑΡΑ ΧΑΛΚΙΔΙΚΗΣ</t>
  </si>
  <si>
    <t>mail@gym-n-marmar.chal.sch.gr</t>
  </si>
  <si>
    <t>Ν. ΜΑΡΜΑΡΑΣ</t>
  </si>
  <si>
    <t>ΑΦΡΟΔΙΤΗ ΓΑΒΡΙΗΛΙΔΟΥ</t>
  </si>
  <si>
    <t>ΕΣΠΕΡΙΝΟ ΓΥΜΝΑΣΙΟ ΠΟΛΥΓΥΡΟΥ</t>
  </si>
  <si>
    <t>mail@gym-esp-polyg.chal.sch.gr</t>
  </si>
  <si>
    <t>ΕΙΡΗΝΗ ΒΟΜΒΕΛΛΗ</t>
  </si>
  <si>
    <t>ΠΑΛΛΗΝΗΣ</t>
  </si>
  <si>
    <t>ΗΜΕΡΗΣΙΟ ΓΥΜΝΑΣΙΟ ΠΑΛΙΟΥΡΙΟΥ ΧΑΛΚΙΔΙΚΗΣ</t>
  </si>
  <si>
    <t>mail@gym-paliour.chal.sch.gr</t>
  </si>
  <si>
    <t>Παλιούρι</t>
  </si>
  <si>
    <t>ΠΑΝΑΓΙΩΤΑ ΠΑΠΑΖΟΓΛΟΥ</t>
  </si>
  <si>
    <t>ΗΜΕΡΗΣΙΟ ΓΥΜΝΑΣΙΟ ΝΙΚΗΤΗΣ</t>
  </si>
  <si>
    <t>mail@gym-nikit.chal.sch.gr</t>
  </si>
  <si>
    <t>ΤΡΙΑΝΤΑΦΥΛΛΟΣ ΓΙΟΒΑΝΕΚΟΣ</t>
  </si>
  <si>
    <t>ΖΕΡΒΟΧΩΡΙΩΝ</t>
  </si>
  <si>
    <t>ΗΜΕΡΗΣΙΟ ΓΥΜΝΑΣΙΟ ΠΑΛΑΙΟΧΩΡΑΣ ΧΑΛΚΙΔΙΚΗΣ</t>
  </si>
  <si>
    <t>mail@gym-palaiochor.chal.sch.gr</t>
  </si>
  <si>
    <t>ΠΑΛΑΙΟΧΩΡΑ ΧΑΛΚΙΔΙΚΗΣ</t>
  </si>
  <si>
    <t>1ο ΗΜΕΡΗΣΙΟ ΓΥΜΝΑΣΙΟ Ν. ΜΟΥΔΑΝΙΩΝ ΧΑΛΚΙΔΙΚΗΣ</t>
  </si>
  <si>
    <t>gymnmoud@sch.gr</t>
  </si>
  <si>
    <t>ΑΘΑΝΑΣΙΟΥ ΑΛΕΞΑΝΔΡΙΔΗ 61</t>
  </si>
  <si>
    <t>ΑΚΡΙΒΟΥΛΑ ΛΑΧΑΝΟΥΔΗ</t>
  </si>
  <si>
    <t>ΗΜΕΡΗΣΙΟ ΓΥΜΝΑΣΙΟ ΚΑΣΣΑΝΔΡΑΣ ΧΑΛΚΙΔΙΚΗΣ</t>
  </si>
  <si>
    <t>gymkassandras@sch.gr</t>
  </si>
  <si>
    <t>ΧΡΙΣΤΙΝΑ ΜΙΤΕΛΟΥΔΗ</t>
  </si>
  <si>
    <t>2ο ΗΜΕΡΗΣΙΟ ΓΥΜΝΑΣΙΟ ΝΕΩΝ ΜΟΥΔΑΝΙΩΝ</t>
  </si>
  <si>
    <t>mail@2gym-n-moudan.chal.sch.gr</t>
  </si>
  <si>
    <t>ΠΕΡΙΟΧΗ ΚΤΕΛ</t>
  </si>
  <si>
    <t>ΣΤΑΜΑΤΙΟΣ ΣΤΑΜΑΤΙΑΔΗΣ</t>
  </si>
  <si>
    <t>ΑΝΘΕΜΟΥΝΤΑ</t>
  </si>
  <si>
    <t>ΗΜΕΡΗΣΙΟ ΓΥΜΝΑΣΙΟ ΛΥΚΕΙΑΚΕΣ ΤΑΞΕΙΣ ΓΑΛΑΤΙΣΤΑΣ ΧΑΛΚΙΔΙΚΗΣ</t>
  </si>
  <si>
    <t>mail@gym-galat.chal.sch.gr</t>
  </si>
  <si>
    <t>ΓΑΛΑΤΙΣΤΑ</t>
  </si>
  <si>
    <t>ΝΙΚΟΛΑΟΣ ΠΑΠΑΦΙΛΙΠΠΟΥ</t>
  </si>
  <si>
    <t>ΗΜΕΡΗΣΙΟ ΓΥΜΝΑΣΙΟ ΑΓΙΟΥ ΝΙΚΟΛΑΟΥ ΧΑΛΚΙΔΙΚΗΣ</t>
  </si>
  <si>
    <t>mail@gym-ag-nikol.chal.sch.gr</t>
  </si>
  <si>
    <t>ΙΩΑΝΝΑ ΠΑΠΑΔΗΜΟΥ</t>
  </si>
  <si>
    <t>ΠΑΝΑΓΙΑΣ</t>
  </si>
  <si>
    <t>ΗΜΕΡΗΣΙΟ ΓΥΜΝΑΣΙΟ ΜΕΓΑΛΗΣ ΠΑΝΑΓΙΑΣ ΧΑΛΚΙΔΙΚΗΣ</t>
  </si>
  <si>
    <t>mail@gym-m-panag.chal.sch.gr</t>
  </si>
  <si>
    <t>ΜΕΓΑΛΗ ΠΑΝΑΓΙΑ</t>
  </si>
  <si>
    <t>ΓΕΩΡΓΑΚΗΣ ΚΟΥΜΑΝΤΣΙΩΤΗΣ</t>
  </si>
  <si>
    <t>1ο ΗΜΕΡΗΣΙΟ ΓΥΜΝΑΣΙΟ ΠΟΛΥΓΥΡΟΥ ΧΑΛΚΙΔΙΚΗΣ</t>
  </si>
  <si>
    <t>mail@gym-polyg.chal.sch.gr</t>
  </si>
  <si>
    <t>ΠΛΑΤΕΙΑ ΗΡΩΟΥ 1</t>
  </si>
  <si>
    <t>ΣΤΑΜΑΤΙΟΣ ΠΑΣΠΑΛΑΣ</t>
  </si>
  <si>
    <t>ΗΜΕΡΗΣΙΟ ΓΥΜΝΑΣΙΟ ΝΕΑΣ ΚΑΛΛΙΚΡΑΤΕΙΑΣ</t>
  </si>
  <si>
    <t>mail@gym-n-kallikr.chal.sch.gr</t>
  </si>
  <si>
    <t>ΓΑΓΑΛΗ ΚΑΙ  ΜΙΧΑΗΛΟΥ  7</t>
  </si>
  <si>
    <t>ΜΑΡΙΑ ΡΟΥΣΟΠΟΥΛΟΥ</t>
  </si>
  <si>
    <t>Ε.Κ. ΝΕΩΝ ΜΟΥΔΑΝΙΩΝ</t>
  </si>
  <si>
    <t>mail@sek-n-moudan.chal.sch.gr</t>
  </si>
  <si>
    <t>ΛΕΩΦΟΡΟΣ ΔΗΜΑΡΧΟΥ ΔΑΜΙΑΝΟΥ ΙΟΡΔΑΝΙΔΗ 3</t>
  </si>
  <si>
    <t>ΑΘΑΝΑΣΙΟΣ ΒΑΡΒΑΡΗΣ</t>
  </si>
  <si>
    <t>ΗΜΕΡΗΣΙΟ ΓΥΜΝΑΣΙΟ ΠΑΛΑΙΟΧΩΡΙ ΧΑΛΚΙΔΙΚΗΣ</t>
  </si>
  <si>
    <t>mail@gym-palaioch.chal.sch.gr</t>
  </si>
  <si>
    <t>ΠΑΛΑΙΟΧΩΡΙ ΧΑΛΚΙΔΙΚΗΣ</t>
  </si>
  <si>
    <t>ΔΗΜΗΤΡΙΟΣ ΖΩΓΡΑΦΟΣ</t>
  </si>
  <si>
    <t>ΗΜΕΡΗΣΙΟ ΓΥΜΝΑΣΙΟ ΠΕΥΚΟΧΩΡΙΟΥ ΧΑΛΚΙΔΙΚΗΣ</t>
  </si>
  <si>
    <t>mail@gym-pefkoch.chal.sch.gr</t>
  </si>
  <si>
    <t>ΠΕΥΚΟΧΩΡΙ</t>
  </si>
  <si>
    <t>ΕΛΕΝΗ ΚΟΦΙΝΗ</t>
  </si>
  <si>
    <t>ΕΕΕΕΚ ΠΟΛΥΓΥΡΟΥ</t>
  </si>
  <si>
    <t>mail@eeek.chal.sch.gr</t>
  </si>
  <si>
    <t>Β.ΗΠΕΙΡΟΥ 11</t>
  </si>
  <si>
    <t>ΚΩΝΣΤΑΝΤΙΝΟΣ ΤΡΙΚΑΛΙΩΤΗΣ</t>
  </si>
  <si>
    <t>ΓΥΜΝΑΣΙΟ ΙΕΡΙΣΣΟΥ</t>
  </si>
  <si>
    <t>mail@gym-ieriss.chal.sch.gr</t>
  </si>
  <si>
    <t>ΙΕΡΙΣΣΟΣ</t>
  </si>
  <si>
    <t>ΙΩΑΝΝΗΣ ΨΙΛΙΑΓΚΟΣ</t>
  </si>
  <si>
    <t>ΑΘΩΝΙΑΣ ΕΚΚΛΗΣΙΑΣΤΙΚΗ ΑΚΑΔΗΜΙΑ ΠΡΟΤΥΠΟ ΕΚΚΛΗΣΙΑΣΤΙΚΟ ΓΥΜΝΑΣΙΟ - ΠΡΟΤΥΠΟ ΕΚΚΛΗΣΙΑΣΤΙΚΟ ΛΥΚΕΙΟ</t>
  </si>
  <si>
    <t>athoniada@sch.gr</t>
  </si>
  <si>
    <t>ΑΓΙΟΝ ΟΡΟΣ ΚΑΡΥΕΣ</t>
  </si>
  <si>
    <t>ΓΕΩΡΓΙΟΣ ΜΕΤΑΛΛΙΔΗΣ</t>
  </si>
  <si>
    <t>ΗΜΕΡΗΣΙΟ ΓΥΜΝΑΣΙΟ Ν.ΤΡΙΓΛΙΑΣ</t>
  </si>
  <si>
    <t>mail@gym-n-trigl.chal.sch.gr</t>
  </si>
  <si>
    <t>Ν.ΤΡΙΓΛΙΑ</t>
  </si>
  <si>
    <t>ΔΗΜΗΤΡΙΟΣ ΜΑΛΑΚΟΥΔΗΣ</t>
  </si>
  <si>
    <t>1ο ΕΚ ΠΟΛΥΓΥΡΟΥ - ΗΡΩΝ</t>
  </si>
  <si>
    <t>mail@sek-polyg.chal.sch.gr</t>
  </si>
  <si>
    <t>ΑΝΕΣΤΗΣ ΚΑΚΑΜΟΥΚΑΣ</t>
  </si>
  <si>
    <t>ΕΣΠΕΡΙΝΟ ΓΕΝΙΚΟ ΛΥΚΕΙΟ ΠΟΛΥΓΥΡΟΥ</t>
  </si>
  <si>
    <t>mail@lyk-esp-polyg.chal.sch.gr</t>
  </si>
  <si>
    <t>ΠΛΑΤΕΙΑ ΗΡΩΩΝ 1</t>
  </si>
  <si>
    <t>ΙΩΑΝΝΗΣ ΟΙΚΟΝΟΜΟΥΔΗΣ</t>
  </si>
  <si>
    <t>Ε.Ε.Ε.ΕΚ. Ν.ΠΟΤΙΔΑΙΑΣ</t>
  </si>
  <si>
    <t>mail@eeeek-potid.chal.sch.gr</t>
  </si>
  <si>
    <t>Ν.ΠΟΤΙΔΑΙΑ 1</t>
  </si>
  <si>
    <t>ΚΩΝΣΤΑΝΤΙΝΟΣ ΠΑΠΑΝΙΚΟΛΑΟΥ</t>
  </si>
  <si>
    <t>ΗΜΕΡΗΣΙΟ ΓΥΜΝΑΣΙΟ ΝΕΑ ΦΩΚΑΙΑ - ΙΩΝΙΟ ΓΥΜΝΑΣΙΟ</t>
  </si>
  <si>
    <t>mail@gym-n-fokaias.chal.sch.gr</t>
  </si>
  <si>
    <t>ΣΜΥΡΝΗΣ 2</t>
  </si>
  <si>
    <t>ΒΑΣΙΛΕΙΟΣ ΝΤΟΝΤΟΥΛΟΣ</t>
  </si>
  <si>
    <t>ΗΜΕΡΗΣΙΟ ΓΕΝΙΚΟ ΛΥΚΕΙΟ ΟΡΜΥΛΙΑ ΧΑΛΚΙΔΙΚΗΣ</t>
  </si>
  <si>
    <t>mail@lyk-ormyl.chal.sch.gr</t>
  </si>
  <si>
    <t>ΚΩΝΣΤΑΝΤΙΝΟΣ ΜΕΡΙΒΑΝΗΣ</t>
  </si>
  <si>
    <t>ΕΣΠΕΡΙΝΟ ΕΠΑΛ ΝΕΩΝ ΜΟΥΔΑΝΙΩΝ</t>
  </si>
  <si>
    <t>mail@epal-esp-n-moudan.chal.sch.gr</t>
  </si>
  <si>
    <t>Δημάρχου Δαμιανού Ιορδανίδη 3</t>
  </si>
  <si>
    <t>ΛΑΖΑΡΟΣ ΦΩΤΙΑΔΗΣ</t>
  </si>
  <si>
    <t>ΗΜΕΡΗΣΙΟ ΓΕΝΙΚΟ ΛΥΚΕΙΟ ΠΕΥΚΟΧΩΡΙΟΥ</t>
  </si>
  <si>
    <t>mail@lyk-pefkoch.chal.sch.gr</t>
  </si>
  <si>
    <t>Πευκοχώρι</t>
  </si>
  <si>
    <t>ΚΩΝΣΤΑΝΤΙΝΟΣ ΑΘΑΝΑΣΙΑΔΗΣ</t>
  </si>
  <si>
    <t>ΗΜΕΡΗΣΙΟ ΓΕΝΙΚΟ ΛΥΚΕΙΟ ΝΕΟΥ ΜΑΡΜΑΡΑ</t>
  </si>
  <si>
    <t>mail@lyk-n-marmar.chal.sch.gr</t>
  </si>
  <si>
    <t>Ν. ΜΑΡΜΑΡΑΣ ΧΑΛΚΙΔΙΚΗΣ</t>
  </si>
  <si>
    <t>ΒΑΣΙΛΕΙΟΣ ΜΠΟΥΡΜΠΟΥΛΙΑΣ</t>
  </si>
  <si>
    <t>Ενιαίο Ειδικό Επαγγελματικό Γυμνάσιο-Λύκειο (ΕΝ.Ε.Ε.ΓΥ.-Λ.) Νέας Προποντίδας</t>
  </si>
  <si>
    <t>eneegylnp@sch.gr</t>
  </si>
  <si>
    <t>Πορταριά Νέας Προποντίδας,</t>
  </si>
  <si>
    <t>Κωδ. ΥΠΑΙΘΑ</t>
  </si>
  <si>
    <t>acagyreg@anatolia.edu.gr</t>
  </si>
  <si>
    <t>ALAIN HARDY</t>
  </si>
  <si>
    <t>info@efth.gr</t>
  </si>
  <si>
    <t>ΡΟΦΑΕΛΑΣ ΑΠΟΣΤΟΛΟΣ</t>
  </si>
  <si>
    <t>administration@pinewood.gr</t>
  </si>
  <si>
    <t>gymnasio@aristotelio.edu.gr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</si>
</sst>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57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0"/>
      <name val="Arial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/>
    <xf numFmtId="0" fontId="18" fillId="33" borderId="10" xfId="0" applyFont="1" applyFill="1" applyBorder="1" applyAlignment="1">
      <alignment wrapText="1"/>
    </xf>
    <xf numFmtId="0" fontId="18" fillId="0" borderId="10" xfId="0" applyFont="1" applyBorder="1" applyAlignment="1">
      <alignment wrapText="1"/>
    </xf>
    <xf numFmtId="0" fontId="18" fillId="0" borderId="0" xfId="0" applyFont="1" applyAlignment="1">
      <alignment wrapText="1"/>
    </xf>
    <xf numFmtId="0" fontId="18" fillId="33" borderId="10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wrapText="1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Βασικό_Φύλλο1" xfId="42" xr:uid="{FA507CBF-EDFE-4BEA-AFA9-634D95634397}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612"/>
  <sheetViews>
    <sheetView tabSelected="1" zoomScale="85" zoomScaleNormal="85" workbookViewId="0">
      <pane ySplit="1" topLeftCell="A2" activePane="bottomLeft" state="frozen"/>
      <selection pane="bottomLeft"/>
    </sheetView>
  </sheetViews>
  <sheetFormatPr defaultRowHeight="15.75" x14ac:dyDescent="0.25"/>
  <cols>
    <col min="1" max="1" width="25.7109375" style="1" customWidth="1"/>
    <col min="2" max="2" width="15.85546875" style="1" hidden="1" customWidth="1"/>
    <col min="3" max="3" width="17.7109375" style="1" customWidth="1"/>
    <col min="4" max="4" width="14.28515625" style="1" hidden="1" customWidth="1"/>
    <col min="5" max="5" width="20.140625" style="1" customWidth="1"/>
    <col min="6" max="6" width="9.140625" style="9"/>
    <col min="7" max="7" width="42.7109375" style="1" customWidth="1"/>
    <col min="8" max="8" width="22.85546875" style="1" customWidth="1"/>
    <col min="9" max="9" width="7.140625" style="9" customWidth="1"/>
    <col min="10" max="10" width="29.42578125" style="1" customWidth="1"/>
    <col min="11" max="11" width="13.42578125" style="9" customWidth="1"/>
    <col min="12" max="12" width="39.28515625" style="6" customWidth="1"/>
  </cols>
  <sheetData>
    <row r="1" spans="1:12" s="1" customFormat="1" ht="31.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7" t="s">
        <v>2516</v>
      </c>
      <c r="G1" s="4" t="s">
        <v>5</v>
      </c>
      <c r="H1" s="4" t="s">
        <v>8</v>
      </c>
      <c r="I1" s="7" t="s">
        <v>9</v>
      </c>
      <c r="J1" s="4" t="s">
        <v>10</v>
      </c>
      <c r="K1" s="7" t="s">
        <v>6</v>
      </c>
      <c r="L1" s="4" t="s">
        <v>7</v>
      </c>
    </row>
    <row r="2" spans="1:12" ht="48" customHeight="1" x14ac:dyDescent="0.25">
      <c r="A2" s="2" t="s">
        <v>11</v>
      </c>
      <c r="B2" s="2" t="s">
        <v>12</v>
      </c>
      <c r="C2" s="2" t="s">
        <v>12</v>
      </c>
      <c r="D2" s="2" t="s">
        <v>13</v>
      </c>
      <c r="E2" s="2" t="s">
        <v>567</v>
      </c>
      <c r="F2" s="8" t="str">
        <f>"1970100"</f>
        <v>1970100</v>
      </c>
      <c r="G2" s="2" t="s">
        <v>568</v>
      </c>
      <c r="H2" s="2" t="s">
        <v>570</v>
      </c>
      <c r="I2" s="8">
        <v>54629</v>
      </c>
      <c r="J2" s="2" t="s">
        <v>571</v>
      </c>
      <c r="K2" s="8">
        <v>2310735717</v>
      </c>
      <c r="L2" s="5" t="s">
        <v>569</v>
      </c>
    </row>
    <row r="3" spans="1:12" ht="45" x14ac:dyDescent="0.25">
      <c r="A3" s="2" t="s">
        <v>11</v>
      </c>
      <c r="B3" s="2" t="s">
        <v>12</v>
      </c>
      <c r="C3" s="2" t="s">
        <v>12</v>
      </c>
      <c r="D3" s="2" t="s">
        <v>13</v>
      </c>
      <c r="E3" s="2" t="s">
        <v>503</v>
      </c>
      <c r="F3" s="8" t="str">
        <f>"1901231"</f>
        <v>1901231</v>
      </c>
      <c r="G3" s="2" t="s">
        <v>504</v>
      </c>
      <c r="H3" s="2" t="s">
        <v>506</v>
      </c>
      <c r="I3" s="8">
        <v>54621</v>
      </c>
      <c r="J3" s="2" t="s">
        <v>507</v>
      </c>
      <c r="K3" s="8">
        <v>2310329056</v>
      </c>
      <c r="L3" s="5" t="s">
        <v>505</v>
      </c>
    </row>
    <row r="4" spans="1:12" ht="33" customHeight="1" x14ac:dyDescent="0.25">
      <c r="A4" s="2" t="s">
        <v>11</v>
      </c>
      <c r="B4" s="2" t="s">
        <v>34</v>
      </c>
      <c r="C4" s="2" t="s">
        <v>35</v>
      </c>
      <c r="D4" s="2" t="s">
        <v>13</v>
      </c>
      <c r="E4" s="2" t="s">
        <v>36</v>
      </c>
      <c r="F4" s="8" t="str">
        <f>"1901005"</f>
        <v>1901005</v>
      </c>
      <c r="G4" s="2" t="s">
        <v>37</v>
      </c>
      <c r="H4" s="2" t="s">
        <v>39</v>
      </c>
      <c r="I4" s="8">
        <v>55102</v>
      </c>
      <c r="J4" s="2" t="s">
        <v>40</v>
      </c>
      <c r="K4" s="8">
        <v>2310318544</v>
      </c>
      <c r="L4" s="5" t="s">
        <v>38</v>
      </c>
    </row>
    <row r="5" spans="1:12" ht="30.75" customHeight="1" x14ac:dyDescent="0.25">
      <c r="A5" s="2" t="s">
        <v>11</v>
      </c>
      <c r="B5" s="2" t="s">
        <v>34</v>
      </c>
      <c r="C5" s="2" t="s">
        <v>172</v>
      </c>
      <c r="D5" s="2" t="s">
        <v>13</v>
      </c>
      <c r="E5" s="2" t="s">
        <v>271</v>
      </c>
      <c r="F5" s="8" t="str">
        <f>"1901003"</f>
        <v>1901003</v>
      </c>
      <c r="G5" s="2" t="s">
        <v>272</v>
      </c>
      <c r="H5" s="2" t="s">
        <v>274</v>
      </c>
      <c r="I5" s="8">
        <v>55236</v>
      </c>
      <c r="J5" s="2" t="s">
        <v>275</v>
      </c>
      <c r="K5" s="8">
        <v>2310343620</v>
      </c>
      <c r="L5" s="5" t="s">
        <v>273</v>
      </c>
    </row>
    <row r="6" spans="1:12" ht="29.25" customHeight="1" x14ac:dyDescent="0.25">
      <c r="A6" s="2" t="s">
        <v>11</v>
      </c>
      <c r="B6" s="2" t="s">
        <v>34</v>
      </c>
      <c r="C6" s="2" t="s">
        <v>41</v>
      </c>
      <c r="D6" s="2" t="s">
        <v>13</v>
      </c>
      <c r="E6" s="2" t="s">
        <v>271</v>
      </c>
      <c r="F6" s="8" t="str">
        <f>"1915022"</f>
        <v>1915022</v>
      </c>
      <c r="G6" s="2" t="s">
        <v>622</v>
      </c>
      <c r="H6" s="2" t="s">
        <v>624</v>
      </c>
      <c r="I6" s="8">
        <v>57010</v>
      </c>
      <c r="J6" s="2" t="s">
        <v>625</v>
      </c>
      <c r="K6" s="8">
        <v>2313307989</v>
      </c>
      <c r="L6" s="5" t="s">
        <v>623</v>
      </c>
    </row>
    <row r="7" spans="1:12" ht="44.25" customHeight="1" x14ac:dyDescent="0.25">
      <c r="A7" s="2" t="s">
        <v>11</v>
      </c>
      <c r="B7" s="2" t="s">
        <v>34</v>
      </c>
      <c r="C7" s="2" t="s">
        <v>35</v>
      </c>
      <c r="D7" s="2" t="s">
        <v>13</v>
      </c>
      <c r="E7" s="2" t="s">
        <v>50</v>
      </c>
      <c r="F7" s="8" t="str">
        <f>"1901015"</f>
        <v>1901015</v>
      </c>
      <c r="G7" s="2" t="s">
        <v>51</v>
      </c>
      <c r="H7" s="2" t="s">
        <v>54</v>
      </c>
      <c r="I7" s="8">
        <v>55535</v>
      </c>
      <c r="J7" s="2" t="s">
        <v>55</v>
      </c>
      <c r="K7" s="8">
        <v>2310478893</v>
      </c>
      <c r="L7" s="5" t="s">
        <v>52</v>
      </c>
    </row>
    <row r="8" spans="1:12" ht="42" customHeight="1" x14ac:dyDescent="0.25">
      <c r="A8" s="2" t="s">
        <v>11</v>
      </c>
      <c r="B8" s="2" t="s">
        <v>94</v>
      </c>
      <c r="C8" s="2" t="s">
        <v>94</v>
      </c>
      <c r="D8" s="2" t="s">
        <v>13</v>
      </c>
      <c r="E8" s="2" t="s">
        <v>50</v>
      </c>
      <c r="F8" s="8" t="str">
        <f>"1901017"</f>
        <v>1901017</v>
      </c>
      <c r="G8" s="2" t="s">
        <v>609</v>
      </c>
      <c r="H8" s="2" t="s">
        <v>611</v>
      </c>
      <c r="I8" s="8">
        <v>57001</v>
      </c>
      <c r="J8" s="2" t="s">
        <v>612</v>
      </c>
      <c r="K8" s="8">
        <v>2310467272</v>
      </c>
      <c r="L8" s="5" t="s">
        <v>610</v>
      </c>
    </row>
    <row r="9" spans="1:12" ht="30" x14ac:dyDescent="0.25">
      <c r="A9" s="2" t="s">
        <v>11</v>
      </c>
      <c r="B9" s="2" t="s">
        <v>12</v>
      </c>
      <c r="C9" s="2" t="s">
        <v>12</v>
      </c>
      <c r="D9" s="2" t="s">
        <v>13</v>
      </c>
      <c r="E9" s="2" t="s">
        <v>303</v>
      </c>
      <c r="F9" s="8" t="str">
        <f>"1901180"</f>
        <v>1901180</v>
      </c>
      <c r="G9" s="2" t="s">
        <v>304</v>
      </c>
      <c r="H9" s="2" t="s">
        <v>306</v>
      </c>
      <c r="I9" s="8">
        <v>54622</v>
      </c>
      <c r="J9" s="2" t="s">
        <v>307</v>
      </c>
      <c r="K9" s="8">
        <v>2310239379</v>
      </c>
      <c r="L9" s="5" t="s">
        <v>305</v>
      </c>
    </row>
    <row r="10" spans="1:12" ht="30" x14ac:dyDescent="0.25">
      <c r="A10" s="2" t="s">
        <v>11</v>
      </c>
      <c r="B10" s="2" t="s">
        <v>76</v>
      </c>
      <c r="C10" s="2" t="s">
        <v>76</v>
      </c>
      <c r="D10" s="2" t="s">
        <v>13</v>
      </c>
      <c r="E10" s="2" t="s">
        <v>14</v>
      </c>
      <c r="F10" s="8" t="str">
        <f>"1901230"</f>
        <v>1901230</v>
      </c>
      <c r="G10" s="2" t="s">
        <v>438</v>
      </c>
      <c r="H10" s="2" t="s">
        <v>399</v>
      </c>
      <c r="I10" s="8">
        <v>55132</v>
      </c>
      <c r="J10" s="2" t="s">
        <v>440</v>
      </c>
      <c r="K10" s="8">
        <v>2310459127</v>
      </c>
      <c r="L10" s="5" t="s">
        <v>439</v>
      </c>
    </row>
    <row r="11" spans="1:12" ht="30" x14ac:dyDescent="0.25">
      <c r="A11" s="2" t="s">
        <v>11</v>
      </c>
      <c r="B11" s="2" t="s">
        <v>12</v>
      </c>
      <c r="C11" s="2" t="s">
        <v>12</v>
      </c>
      <c r="D11" s="2" t="s">
        <v>13</v>
      </c>
      <c r="E11" s="2" t="s">
        <v>14</v>
      </c>
      <c r="F11" s="8" t="str">
        <f>"1901259"</f>
        <v>1901259</v>
      </c>
      <c r="G11" s="2" t="s">
        <v>366</v>
      </c>
      <c r="H11" s="2" t="s">
        <v>368</v>
      </c>
      <c r="I11" s="8">
        <v>54636</v>
      </c>
      <c r="J11" s="2" t="s">
        <v>369</v>
      </c>
      <c r="K11" s="8">
        <v>2310206819</v>
      </c>
      <c r="L11" s="5" t="s">
        <v>367</v>
      </c>
    </row>
    <row r="12" spans="1:12" ht="30" x14ac:dyDescent="0.25">
      <c r="A12" s="2" t="s">
        <v>11</v>
      </c>
      <c r="B12" s="2" t="s">
        <v>12</v>
      </c>
      <c r="C12" s="2" t="s">
        <v>12</v>
      </c>
      <c r="D12" s="2" t="s">
        <v>13</v>
      </c>
      <c r="E12" s="2" t="s">
        <v>14</v>
      </c>
      <c r="F12" s="8" t="str">
        <f>"1901182"</f>
        <v>1901182</v>
      </c>
      <c r="G12" s="2" t="s">
        <v>416</v>
      </c>
      <c r="H12" s="2" t="s">
        <v>123</v>
      </c>
      <c r="I12" s="8">
        <v>54629</v>
      </c>
      <c r="J12" s="2" t="s">
        <v>418</v>
      </c>
      <c r="K12" s="8">
        <v>2310521350</v>
      </c>
      <c r="L12" s="5" t="s">
        <v>417</v>
      </c>
    </row>
    <row r="13" spans="1:12" ht="30" x14ac:dyDescent="0.25">
      <c r="A13" s="2" t="s">
        <v>11</v>
      </c>
      <c r="B13" s="2" t="s">
        <v>12</v>
      </c>
      <c r="C13" s="2" t="s">
        <v>12</v>
      </c>
      <c r="D13" s="2" t="s">
        <v>13</v>
      </c>
      <c r="E13" s="2" t="s">
        <v>14</v>
      </c>
      <c r="F13" s="8" t="str">
        <f>"1901100"</f>
        <v>1901100</v>
      </c>
      <c r="G13" s="2" t="s">
        <v>379</v>
      </c>
      <c r="H13" s="2" t="s">
        <v>79</v>
      </c>
      <c r="I13" s="8">
        <v>54635</v>
      </c>
      <c r="J13" s="2" t="s">
        <v>381</v>
      </c>
      <c r="K13" s="8">
        <v>2310262721</v>
      </c>
      <c r="L13" s="5" t="s">
        <v>380</v>
      </c>
    </row>
    <row r="14" spans="1:12" ht="30" x14ac:dyDescent="0.25">
      <c r="A14" s="2" t="s">
        <v>11</v>
      </c>
      <c r="B14" s="2" t="s">
        <v>12</v>
      </c>
      <c r="C14" s="2" t="s">
        <v>12</v>
      </c>
      <c r="D14" s="2" t="s">
        <v>13</v>
      </c>
      <c r="E14" s="2" t="s">
        <v>14</v>
      </c>
      <c r="F14" s="8" t="str">
        <f>"1901110"</f>
        <v>1901110</v>
      </c>
      <c r="G14" s="2" t="s">
        <v>322</v>
      </c>
      <c r="H14" s="2" t="s">
        <v>324</v>
      </c>
      <c r="I14" s="8">
        <v>54655</v>
      </c>
      <c r="J14" s="2" t="s">
        <v>325</v>
      </c>
      <c r="K14" s="8">
        <v>2310429199</v>
      </c>
      <c r="L14" s="5" t="s">
        <v>323</v>
      </c>
    </row>
    <row r="15" spans="1:12" ht="30" x14ac:dyDescent="0.25">
      <c r="A15" s="2" t="s">
        <v>11</v>
      </c>
      <c r="B15" s="2" t="s">
        <v>12</v>
      </c>
      <c r="C15" s="2" t="s">
        <v>12</v>
      </c>
      <c r="D15" s="2" t="s">
        <v>13</v>
      </c>
      <c r="E15" s="2" t="s">
        <v>14</v>
      </c>
      <c r="F15" s="8" t="str">
        <f>"1901120"</f>
        <v>1901120</v>
      </c>
      <c r="G15" s="2" t="s">
        <v>344</v>
      </c>
      <c r="H15" s="2" t="s">
        <v>151</v>
      </c>
      <c r="I15" s="8">
        <v>54623</v>
      </c>
      <c r="J15" s="2" t="s">
        <v>346</v>
      </c>
      <c r="K15" s="8">
        <v>2310278930</v>
      </c>
      <c r="L15" s="5" t="s">
        <v>345</v>
      </c>
    </row>
    <row r="16" spans="1:12" ht="30" x14ac:dyDescent="0.25">
      <c r="A16" s="2" t="s">
        <v>11</v>
      </c>
      <c r="B16" s="2" t="s">
        <v>12</v>
      </c>
      <c r="C16" s="2" t="s">
        <v>12</v>
      </c>
      <c r="D16" s="2" t="s">
        <v>13</v>
      </c>
      <c r="E16" s="2" t="s">
        <v>14</v>
      </c>
      <c r="F16" s="8" t="str">
        <f>"1901160"</f>
        <v>1901160</v>
      </c>
      <c r="G16" s="2" t="s">
        <v>360</v>
      </c>
      <c r="H16" s="2" t="s">
        <v>157</v>
      </c>
      <c r="I16" s="8">
        <v>54646</v>
      </c>
      <c r="J16" s="2" t="s">
        <v>362</v>
      </c>
      <c r="K16" s="8">
        <v>2311236470</v>
      </c>
      <c r="L16" s="5" t="s">
        <v>361</v>
      </c>
    </row>
    <row r="17" spans="1:12" ht="33" customHeight="1" x14ac:dyDescent="0.25">
      <c r="A17" s="2" t="s">
        <v>11</v>
      </c>
      <c r="B17" s="2" t="s">
        <v>94</v>
      </c>
      <c r="C17" s="2" t="s">
        <v>100</v>
      </c>
      <c r="D17" s="2" t="s">
        <v>13</v>
      </c>
      <c r="E17" s="2" t="s">
        <v>14</v>
      </c>
      <c r="F17" s="8" t="str">
        <f>"1915010"</f>
        <v>1915010</v>
      </c>
      <c r="G17" s="2" t="s">
        <v>299</v>
      </c>
      <c r="H17" s="2" t="s">
        <v>301</v>
      </c>
      <c r="I17" s="8">
        <v>57500</v>
      </c>
      <c r="J17" s="2" t="s">
        <v>302</v>
      </c>
      <c r="K17" s="8">
        <v>2392062500</v>
      </c>
      <c r="L17" s="5" t="s">
        <v>300</v>
      </c>
    </row>
    <row r="18" spans="1:12" ht="30" x14ac:dyDescent="0.25">
      <c r="A18" s="2" t="s">
        <v>11</v>
      </c>
      <c r="B18" s="2" t="s">
        <v>12</v>
      </c>
      <c r="C18" s="2" t="s">
        <v>12</v>
      </c>
      <c r="D18" s="2" t="s">
        <v>13</v>
      </c>
      <c r="E18" s="2" t="s">
        <v>14</v>
      </c>
      <c r="F18" s="8" t="str">
        <f>"1901207"</f>
        <v>1901207</v>
      </c>
      <c r="G18" s="2" t="s">
        <v>408</v>
      </c>
      <c r="H18" s="2" t="s">
        <v>410</v>
      </c>
      <c r="I18" s="8">
        <v>54453</v>
      </c>
      <c r="J18" s="2" t="s">
        <v>411</v>
      </c>
      <c r="K18" s="8">
        <v>2310923916</v>
      </c>
      <c r="L18" s="5" t="s">
        <v>409</v>
      </c>
    </row>
    <row r="19" spans="1:12" ht="30" x14ac:dyDescent="0.25">
      <c r="A19" s="2" t="s">
        <v>11</v>
      </c>
      <c r="B19" s="2" t="s">
        <v>94</v>
      </c>
      <c r="C19" s="2" t="s">
        <v>94</v>
      </c>
      <c r="D19" s="2" t="s">
        <v>13</v>
      </c>
      <c r="E19" s="2" t="s">
        <v>14</v>
      </c>
      <c r="F19" s="8" t="str">
        <f>"1919010"</f>
        <v>1919010</v>
      </c>
      <c r="G19" s="2" t="s">
        <v>370</v>
      </c>
      <c r="H19" s="2" t="s">
        <v>372</v>
      </c>
      <c r="I19" s="8">
        <v>57001</v>
      </c>
      <c r="J19" s="2" t="s">
        <v>373</v>
      </c>
      <c r="K19" s="8">
        <v>2310461733</v>
      </c>
      <c r="L19" s="5" t="s">
        <v>371</v>
      </c>
    </row>
    <row r="20" spans="1:12" ht="30" x14ac:dyDescent="0.25">
      <c r="A20" s="2" t="s">
        <v>11</v>
      </c>
      <c r="B20" s="2" t="s">
        <v>12</v>
      </c>
      <c r="C20" s="2" t="s">
        <v>12</v>
      </c>
      <c r="D20" s="2" t="s">
        <v>13</v>
      </c>
      <c r="E20" s="2" t="s">
        <v>14</v>
      </c>
      <c r="F20" s="8" t="str">
        <f>"1901010"</f>
        <v>1901010</v>
      </c>
      <c r="G20" s="2" t="s">
        <v>431</v>
      </c>
      <c r="H20" s="2" t="s">
        <v>433</v>
      </c>
      <c r="I20" s="8">
        <v>54640</v>
      </c>
      <c r="J20" s="2" t="s">
        <v>434</v>
      </c>
      <c r="K20" s="8">
        <v>2310830339</v>
      </c>
      <c r="L20" s="5" t="s">
        <v>432</v>
      </c>
    </row>
    <row r="21" spans="1:12" ht="45" x14ac:dyDescent="0.25">
      <c r="A21" s="2" t="s">
        <v>11</v>
      </c>
      <c r="B21" s="2" t="s">
        <v>76</v>
      </c>
      <c r="C21" s="2" t="s">
        <v>76</v>
      </c>
      <c r="D21" s="2" t="s">
        <v>13</v>
      </c>
      <c r="E21" s="2" t="s">
        <v>14</v>
      </c>
      <c r="F21" s="8" t="str">
        <f>"1901190"</f>
        <v>1901190</v>
      </c>
      <c r="G21" s="2" t="s">
        <v>427</v>
      </c>
      <c r="H21" s="2" t="s">
        <v>429</v>
      </c>
      <c r="I21" s="8">
        <v>55131</v>
      </c>
      <c r="J21" s="2" t="s">
        <v>430</v>
      </c>
      <c r="K21" s="8">
        <v>2310415882</v>
      </c>
      <c r="L21" s="5" t="s">
        <v>428</v>
      </c>
    </row>
    <row r="22" spans="1:12" ht="30" x14ac:dyDescent="0.25">
      <c r="A22" s="2" t="s">
        <v>11</v>
      </c>
      <c r="B22" s="2" t="s">
        <v>12</v>
      </c>
      <c r="C22" s="2" t="s">
        <v>12</v>
      </c>
      <c r="D22" s="2" t="s">
        <v>13</v>
      </c>
      <c r="E22" s="2" t="s">
        <v>14</v>
      </c>
      <c r="F22" s="8" t="str">
        <f>"1919020"</f>
        <v>1919020</v>
      </c>
      <c r="G22" s="2" t="s">
        <v>412</v>
      </c>
      <c r="H22" s="2" t="s">
        <v>414</v>
      </c>
      <c r="I22" s="8">
        <v>54352</v>
      </c>
      <c r="J22" s="2" t="s">
        <v>415</v>
      </c>
      <c r="K22" s="8">
        <v>2310906600</v>
      </c>
      <c r="L22" s="5" t="s">
        <v>413</v>
      </c>
    </row>
    <row r="23" spans="1:12" ht="30" x14ac:dyDescent="0.25">
      <c r="A23" s="2" t="s">
        <v>11</v>
      </c>
      <c r="B23" s="2" t="s">
        <v>67</v>
      </c>
      <c r="C23" s="2" t="s">
        <v>205</v>
      </c>
      <c r="D23" s="2" t="s">
        <v>13</v>
      </c>
      <c r="E23" s="2" t="s">
        <v>14</v>
      </c>
      <c r="F23" s="8" t="str">
        <f>"1912010"</f>
        <v>1912010</v>
      </c>
      <c r="G23" s="2" t="s">
        <v>260</v>
      </c>
      <c r="H23" s="2" t="s">
        <v>262</v>
      </c>
      <c r="I23" s="8">
        <v>57004</v>
      </c>
      <c r="J23" s="2" t="s">
        <v>263</v>
      </c>
      <c r="K23" s="8">
        <v>2392021350</v>
      </c>
      <c r="L23" s="5" t="s">
        <v>261</v>
      </c>
    </row>
    <row r="24" spans="1:12" ht="30" x14ac:dyDescent="0.25">
      <c r="A24" s="2" t="s">
        <v>11</v>
      </c>
      <c r="B24" s="2" t="s">
        <v>34</v>
      </c>
      <c r="C24" s="2" t="s">
        <v>172</v>
      </c>
      <c r="D24" s="2" t="s">
        <v>13</v>
      </c>
      <c r="E24" s="2" t="s">
        <v>14</v>
      </c>
      <c r="F24" s="8" t="str">
        <f>"1901210"</f>
        <v>1901210</v>
      </c>
      <c r="G24" s="2" t="s">
        <v>488</v>
      </c>
      <c r="H24" s="2" t="s">
        <v>490</v>
      </c>
      <c r="I24" s="8">
        <v>55236</v>
      </c>
      <c r="J24" s="2" t="s">
        <v>491</v>
      </c>
      <c r="K24" s="8">
        <v>2310342511</v>
      </c>
      <c r="L24" s="5" t="s">
        <v>489</v>
      </c>
    </row>
    <row r="25" spans="1:12" ht="30" x14ac:dyDescent="0.25">
      <c r="A25" s="2" t="s">
        <v>11</v>
      </c>
      <c r="B25" s="2" t="s">
        <v>67</v>
      </c>
      <c r="C25" s="2" t="s">
        <v>67</v>
      </c>
      <c r="D25" s="2" t="s">
        <v>13</v>
      </c>
      <c r="E25" s="2" t="s">
        <v>14</v>
      </c>
      <c r="F25" s="8" t="str">
        <f>"1915015"</f>
        <v>1915015</v>
      </c>
      <c r="G25" s="2" t="s">
        <v>499</v>
      </c>
      <c r="H25" s="2" t="s">
        <v>501</v>
      </c>
      <c r="I25" s="8">
        <v>57019</v>
      </c>
      <c r="J25" s="2" t="s">
        <v>502</v>
      </c>
      <c r="K25" s="8">
        <v>2392025111</v>
      </c>
      <c r="L25" s="5" t="s">
        <v>500</v>
      </c>
    </row>
    <row r="26" spans="1:12" ht="30" x14ac:dyDescent="0.25">
      <c r="A26" s="2" t="s">
        <v>11</v>
      </c>
      <c r="B26" s="2" t="s">
        <v>34</v>
      </c>
      <c r="C26" s="2" t="s">
        <v>35</v>
      </c>
      <c r="D26" s="2" t="s">
        <v>13</v>
      </c>
      <c r="E26" s="2" t="s">
        <v>14</v>
      </c>
      <c r="F26" s="8" t="str">
        <f>"1901051"</f>
        <v>1901051</v>
      </c>
      <c r="G26" s="2" t="s">
        <v>330</v>
      </c>
      <c r="H26" s="2" t="s">
        <v>216</v>
      </c>
      <c r="I26" s="8">
        <v>55535</v>
      </c>
      <c r="J26" s="2" t="s">
        <v>332</v>
      </c>
      <c r="K26" s="8">
        <v>2310322232</v>
      </c>
      <c r="L26" s="5" t="s">
        <v>331</v>
      </c>
    </row>
    <row r="27" spans="1:12" ht="30" x14ac:dyDescent="0.25">
      <c r="A27" s="2" t="s">
        <v>11</v>
      </c>
      <c r="B27" s="2" t="s">
        <v>12</v>
      </c>
      <c r="C27" s="2" t="s">
        <v>12</v>
      </c>
      <c r="D27" s="2" t="s">
        <v>13</v>
      </c>
      <c r="E27" s="2" t="s">
        <v>14</v>
      </c>
      <c r="F27" s="8" t="str">
        <f>"1901200"</f>
        <v>1901200</v>
      </c>
      <c r="G27" s="2" t="s">
        <v>481</v>
      </c>
      <c r="H27" s="2" t="s">
        <v>251</v>
      </c>
      <c r="I27" s="8">
        <v>54453</v>
      </c>
      <c r="J27" s="2" t="s">
        <v>483</v>
      </c>
      <c r="K27" s="8">
        <v>2311230191</v>
      </c>
      <c r="L27" s="5" t="s">
        <v>482</v>
      </c>
    </row>
    <row r="28" spans="1:12" ht="30" x14ac:dyDescent="0.25">
      <c r="A28" s="2" t="s">
        <v>11</v>
      </c>
      <c r="B28" s="2" t="s">
        <v>12</v>
      </c>
      <c r="C28" s="2" t="s">
        <v>125</v>
      </c>
      <c r="D28" s="2" t="s">
        <v>13</v>
      </c>
      <c r="E28" s="2" t="s">
        <v>14</v>
      </c>
      <c r="F28" s="8" t="str">
        <f>"1901196"</f>
        <v>1901196</v>
      </c>
      <c r="G28" s="2" t="s">
        <v>423</v>
      </c>
      <c r="H28" s="2" t="s">
        <v>425</v>
      </c>
      <c r="I28" s="8">
        <v>55337</v>
      </c>
      <c r="J28" s="2" t="s">
        <v>426</v>
      </c>
      <c r="K28" s="8">
        <v>2310924800</v>
      </c>
      <c r="L28" s="5" t="s">
        <v>424</v>
      </c>
    </row>
    <row r="29" spans="1:12" ht="30" x14ac:dyDescent="0.25">
      <c r="A29" s="2" t="s">
        <v>11</v>
      </c>
      <c r="B29" s="2" t="s">
        <v>12</v>
      </c>
      <c r="C29" s="2" t="s">
        <v>12</v>
      </c>
      <c r="D29" s="2" t="s">
        <v>13</v>
      </c>
      <c r="E29" s="2" t="s">
        <v>14</v>
      </c>
      <c r="F29" s="8" t="str">
        <f>"1901240"</f>
        <v>1901240</v>
      </c>
      <c r="G29" s="2" t="s">
        <v>350</v>
      </c>
      <c r="H29" s="2" t="s">
        <v>243</v>
      </c>
      <c r="I29" s="8">
        <v>54250</v>
      </c>
      <c r="J29" s="2" t="s">
        <v>352</v>
      </c>
      <c r="K29" s="8">
        <v>2310308445</v>
      </c>
      <c r="L29" s="5" t="s">
        <v>351</v>
      </c>
    </row>
    <row r="30" spans="1:12" ht="30" x14ac:dyDescent="0.25">
      <c r="A30" s="2" t="s">
        <v>11</v>
      </c>
      <c r="B30" s="2" t="s">
        <v>12</v>
      </c>
      <c r="C30" s="2" t="s">
        <v>12</v>
      </c>
      <c r="D30" s="2" t="s">
        <v>13</v>
      </c>
      <c r="E30" s="2" t="s">
        <v>14</v>
      </c>
      <c r="F30" s="8" t="str">
        <f>"1901173"</f>
        <v>1901173</v>
      </c>
      <c r="G30" s="2" t="s">
        <v>435</v>
      </c>
      <c r="H30" s="2" t="s">
        <v>191</v>
      </c>
      <c r="I30" s="8">
        <v>54632</v>
      </c>
      <c r="J30" s="2" t="s">
        <v>437</v>
      </c>
      <c r="K30" s="8">
        <v>2310284400</v>
      </c>
      <c r="L30" s="5" t="s">
        <v>436</v>
      </c>
    </row>
    <row r="31" spans="1:12" ht="30" x14ac:dyDescent="0.25">
      <c r="A31" s="2" t="s">
        <v>11</v>
      </c>
      <c r="B31" s="2" t="s">
        <v>12</v>
      </c>
      <c r="C31" s="2" t="s">
        <v>12</v>
      </c>
      <c r="D31" s="2" t="s">
        <v>13</v>
      </c>
      <c r="E31" s="2" t="s">
        <v>14</v>
      </c>
      <c r="F31" s="8" t="str">
        <f>"1901174"</f>
        <v>1901174</v>
      </c>
      <c r="G31" s="2" t="s">
        <v>19</v>
      </c>
      <c r="H31" s="2" t="s">
        <v>21</v>
      </c>
      <c r="I31" s="8">
        <v>54644</v>
      </c>
      <c r="J31" s="2" t="s">
        <v>22</v>
      </c>
      <c r="K31" s="8">
        <v>2310929343</v>
      </c>
      <c r="L31" s="5" t="s">
        <v>20</v>
      </c>
    </row>
    <row r="32" spans="1:12" ht="30" x14ac:dyDescent="0.25">
      <c r="A32" s="2" t="s">
        <v>11</v>
      </c>
      <c r="B32" s="2" t="s">
        <v>94</v>
      </c>
      <c r="C32" s="2" t="s">
        <v>100</v>
      </c>
      <c r="D32" s="2" t="s">
        <v>13</v>
      </c>
      <c r="E32" s="2" t="s">
        <v>14</v>
      </c>
      <c r="F32" s="8" t="str">
        <f>"1915012"</f>
        <v>1915012</v>
      </c>
      <c r="G32" s="2" t="s">
        <v>553</v>
      </c>
      <c r="H32" s="2" t="s">
        <v>555</v>
      </c>
      <c r="I32" s="8">
        <v>57500</v>
      </c>
      <c r="J32" s="2" t="s">
        <v>556</v>
      </c>
      <c r="K32" s="8">
        <v>2392065320</v>
      </c>
      <c r="L32" s="5" t="s">
        <v>554</v>
      </c>
    </row>
    <row r="33" spans="1:12" ht="30" x14ac:dyDescent="0.25">
      <c r="A33" s="2" t="s">
        <v>11</v>
      </c>
      <c r="B33" s="2" t="s">
        <v>12</v>
      </c>
      <c r="C33" s="2" t="s">
        <v>12</v>
      </c>
      <c r="D33" s="2" t="s">
        <v>13</v>
      </c>
      <c r="E33" s="2" t="s">
        <v>14</v>
      </c>
      <c r="F33" s="8" t="str">
        <f>"1901208"</f>
        <v>1901208</v>
      </c>
      <c r="G33" s="2" t="s">
        <v>257</v>
      </c>
      <c r="H33" s="2" t="s">
        <v>135</v>
      </c>
      <c r="I33" s="8">
        <v>54351</v>
      </c>
      <c r="J33" s="2" t="s">
        <v>259</v>
      </c>
      <c r="K33" s="8">
        <v>2310923633</v>
      </c>
      <c r="L33" s="5" t="s">
        <v>258</v>
      </c>
    </row>
    <row r="34" spans="1:12" ht="30" x14ac:dyDescent="0.25">
      <c r="A34" s="2" t="s">
        <v>11</v>
      </c>
      <c r="B34" s="2" t="s">
        <v>94</v>
      </c>
      <c r="C34" s="2" t="s">
        <v>94</v>
      </c>
      <c r="D34" s="2" t="s">
        <v>13</v>
      </c>
      <c r="E34" s="2" t="s">
        <v>14</v>
      </c>
      <c r="F34" s="8" t="str">
        <f>"1919015"</f>
        <v>1919015</v>
      </c>
      <c r="G34" s="2" t="s">
        <v>326</v>
      </c>
      <c r="H34" s="2" t="s">
        <v>328</v>
      </c>
      <c r="I34" s="8">
        <v>57001</v>
      </c>
      <c r="J34" s="2" t="s">
        <v>329</v>
      </c>
      <c r="K34" s="8">
        <v>2310465620</v>
      </c>
      <c r="L34" s="5" t="s">
        <v>327</v>
      </c>
    </row>
    <row r="35" spans="1:12" ht="30" x14ac:dyDescent="0.25">
      <c r="A35" s="2" t="s">
        <v>11</v>
      </c>
      <c r="B35" s="2" t="s">
        <v>12</v>
      </c>
      <c r="C35" s="2" t="s">
        <v>12</v>
      </c>
      <c r="D35" s="2" t="s">
        <v>13</v>
      </c>
      <c r="E35" s="2" t="s">
        <v>14</v>
      </c>
      <c r="F35" s="8" t="str">
        <f>"1901020"</f>
        <v>1901020</v>
      </c>
      <c r="G35" s="2" t="s">
        <v>584</v>
      </c>
      <c r="H35" s="2" t="s">
        <v>306</v>
      </c>
      <c r="I35" s="8">
        <v>54622</v>
      </c>
      <c r="J35" s="2" t="s">
        <v>586</v>
      </c>
      <c r="K35" s="8">
        <v>2310238410</v>
      </c>
      <c r="L35" s="5" t="s">
        <v>585</v>
      </c>
    </row>
    <row r="36" spans="1:12" ht="30" x14ac:dyDescent="0.25">
      <c r="A36" s="2" t="s">
        <v>11</v>
      </c>
      <c r="B36" s="2" t="s">
        <v>76</v>
      </c>
      <c r="C36" s="2" t="s">
        <v>76</v>
      </c>
      <c r="D36" s="2" t="s">
        <v>13</v>
      </c>
      <c r="E36" s="2" t="s">
        <v>14</v>
      </c>
      <c r="F36" s="8" t="str">
        <f>"1901194"</f>
        <v>1901194</v>
      </c>
      <c r="G36" s="2" t="s">
        <v>315</v>
      </c>
      <c r="H36" s="2" t="s">
        <v>107</v>
      </c>
      <c r="I36" s="8">
        <v>55131</v>
      </c>
      <c r="J36" s="2" t="s">
        <v>317</v>
      </c>
      <c r="K36" s="8">
        <v>2310413646</v>
      </c>
      <c r="L36" s="5" t="s">
        <v>316</v>
      </c>
    </row>
    <row r="37" spans="1:12" ht="30" x14ac:dyDescent="0.25">
      <c r="A37" s="2" t="s">
        <v>11</v>
      </c>
      <c r="B37" s="2" t="s">
        <v>12</v>
      </c>
      <c r="C37" s="2" t="s">
        <v>12</v>
      </c>
      <c r="D37" s="2" t="s">
        <v>13</v>
      </c>
      <c r="E37" s="2" t="s">
        <v>14</v>
      </c>
      <c r="F37" s="8" t="str">
        <f>"1919022"</f>
        <v>1919022</v>
      </c>
      <c r="G37" s="2" t="s">
        <v>484</v>
      </c>
      <c r="H37" s="2" t="s">
        <v>486</v>
      </c>
      <c r="I37" s="8">
        <v>54352</v>
      </c>
      <c r="J37" s="2" t="s">
        <v>487</v>
      </c>
      <c r="K37" s="8">
        <v>2310942531</v>
      </c>
      <c r="L37" s="5" t="s">
        <v>485</v>
      </c>
    </row>
    <row r="38" spans="1:12" ht="30" x14ac:dyDescent="0.25">
      <c r="A38" s="2" t="s">
        <v>11</v>
      </c>
      <c r="B38" s="2" t="s">
        <v>67</v>
      </c>
      <c r="C38" s="2" t="s">
        <v>205</v>
      </c>
      <c r="D38" s="2" t="s">
        <v>13</v>
      </c>
      <c r="E38" s="2" t="s">
        <v>14</v>
      </c>
      <c r="F38" s="8" t="str">
        <f>"1912015"</f>
        <v>1912015</v>
      </c>
      <c r="G38" s="2" t="s">
        <v>614</v>
      </c>
      <c r="H38" s="2" t="s">
        <v>616</v>
      </c>
      <c r="I38" s="8">
        <v>57004</v>
      </c>
      <c r="J38" s="2" t="s">
        <v>617</v>
      </c>
      <c r="K38" s="8">
        <v>2392035455</v>
      </c>
      <c r="L38" s="5" t="s">
        <v>615</v>
      </c>
    </row>
    <row r="39" spans="1:12" ht="30" x14ac:dyDescent="0.25">
      <c r="A39" s="2" t="s">
        <v>11</v>
      </c>
      <c r="B39" s="2" t="s">
        <v>67</v>
      </c>
      <c r="C39" s="2" t="s">
        <v>67</v>
      </c>
      <c r="D39" s="2" t="s">
        <v>13</v>
      </c>
      <c r="E39" s="2" t="s">
        <v>14</v>
      </c>
      <c r="F39" s="8" t="str">
        <f>"1915016"</f>
        <v>1915016</v>
      </c>
      <c r="G39" s="2" t="s">
        <v>473</v>
      </c>
      <c r="H39" s="2" t="s">
        <v>475</v>
      </c>
      <c r="I39" s="8">
        <v>57019</v>
      </c>
      <c r="J39" s="2" t="s">
        <v>476</v>
      </c>
      <c r="K39" s="8">
        <v>2392020800</v>
      </c>
      <c r="L39" s="5" t="s">
        <v>474</v>
      </c>
    </row>
    <row r="40" spans="1:12" ht="30" x14ac:dyDescent="0.25">
      <c r="A40" s="2" t="s">
        <v>11</v>
      </c>
      <c r="B40" s="2" t="s">
        <v>34</v>
      </c>
      <c r="C40" s="2" t="s">
        <v>35</v>
      </c>
      <c r="D40" s="2" t="s">
        <v>13</v>
      </c>
      <c r="E40" s="2" t="s">
        <v>14</v>
      </c>
      <c r="F40" s="8" t="str">
        <f>"1901052"</f>
        <v>1901052</v>
      </c>
      <c r="G40" s="2" t="s">
        <v>318</v>
      </c>
      <c r="H40" s="2" t="s">
        <v>320</v>
      </c>
      <c r="I40" s="8">
        <v>55534</v>
      </c>
      <c r="J40" s="2" t="s">
        <v>321</v>
      </c>
      <c r="K40" s="8">
        <v>2311236532</v>
      </c>
      <c r="L40" s="5" t="s">
        <v>319</v>
      </c>
    </row>
    <row r="41" spans="1:12" ht="30" x14ac:dyDescent="0.25">
      <c r="A41" s="2" t="s">
        <v>11</v>
      </c>
      <c r="B41" s="2" t="s">
        <v>12</v>
      </c>
      <c r="C41" s="2" t="s">
        <v>12</v>
      </c>
      <c r="D41" s="2" t="s">
        <v>13</v>
      </c>
      <c r="E41" s="2" t="s">
        <v>14</v>
      </c>
      <c r="F41" s="8" t="str">
        <f>"1901201"</f>
        <v>1901201</v>
      </c>
      <c r="G41" s="2" t="s">
        <v>280</v>
      </c>
      <c r="H41" s="2" t="s">
        <v>59</v>
      </c>
      <c r="I41" s="8">
        <v>54453</v>
      </c>
      <c r="J41" s="2" t="s">
        <v>282</v>
      </c>
      <c r="K41" s="8">
        <v>2310922623</v>
      </c>
      <c r="L41" s="5" t="s">
        <v>281</v>
      </c>
    </row>
    <row r="42" spans="1:12" ht="30" x14ac:dyDescent="0.25">
      <c r="A42" s="2" t="s">
        <v>11</v>
      </c>
      <c r="B42" s="2" t="s">
        <v>12</v>
      </c>
      <c r="C42" s="2" t="s">
        <v>12</v>
      </c>
      <c r="D42" s="2" t="s">
        <v>13</v>
      </c>
      <c r="E42" s="2" t="s">
        <v>14</v>
      </c>
      <c r="F42" s="8" t="str">
        <f>"1901250"</f>
        <v>1901250</v>
      </c>
      <c r="G42" s="2" t="s">
        <v>492</v>
      </c>
      <c r="H42" s="2" t="s">
        <v>187</v>
      </c>
      <c r="I42" s="8">
        <v>54250</v>
      </c>
      <c r="J42" s="2" t="s">
        <v>494</v>
      </c>
      <c r="K42" s="8">
        <v>2310316926</v>
      </c>
      <c r="L42" s="5" t="s">
        <v>493</v>
      </c>
    </row>
    <row r="43" spans="1:12" ht="30" x14ac:dyDescent="0.25">
      <c r="A43" s="2" t="s">
        <v>11</v>
      </c>
      <c r="B43" s="2" t="s">
        <v>12</v>
      </c>
      <c r="C43" s="2" t="s">
        <v>12</v>
      </c>
      <c r="D43" s="2" t="s">
        <v>13</v>
      </c>
      <c r="E43" s="2" t="s">
        <v>14</v>
      </c>
      <c r="F43" s="8" t="str">
        <f>"1901170"</f>
        <v>1901170</v>
      </c>
      <c r="G43" s="2" t="s">
        <v>477</v>
      </c>
      <c r="H43" s="2" t="s">
        <v>479</v>
      </c>
      <c r="I43" s="8">
        <v>54627</v>
      </c>
      <c r="J43" s="2" t="s">
        <v>480</v>
      </c>
      <c r="K43" s="8">
        <v>2310514114</v>
      </c>
      <c r="L43" s="5" t="s">
        <v>478</v>
      </c>
    </row>
    <row r="44" spans="1:12" ht="30" x14ac:dyDescent="0.25">
      <c r="A44" s="2" t="s">
        <v>11</v>
      </c>
      <c r="B44" s="2" t="s">
        <v>12</v>
      </c>
      <c r="C44" s="2" t="s">
        <v>12</v>
      </c>
      <c r="D44" s="2" t="s">
        <v>13</v>
      </c>
      <c r="E44" s="2" t="s">
        <v>14</v>
      </c>
      <c r="F44" s="8" t="str">
        <f>"1901177"</f>
        <v>1901177</v>
      </c>
      <c r="G44" s="2" t="s">
        <v>338</v>
      </c>
      <c r="H44" s="2" t="s">
        <v>32</v>
      </c>
      <c r="I44" s="8">
        <v>54640</v>
      </c>
      <c r="J44" s="2" t="s">
        <v>340</v>
      </c>
      <c r="K44" s="8">
        <v>2310835515</v>
      </c>
      <c r="L44" s="5" t="s">
        <v>339</v>
      </c>
    </row>
    <row r="45" spans="1:12" ht="30" x14ac:dyDescent="0.25">
      <c r="A45" s="2" t="s">
        <v>11</v>
      </c>
      <c r="B45" s="2" t="s">
        <v>12</v>
      </c>
      <c r="C45" s="2" t="s">
        <v>12</v>
      </c>
      <c r="D45" s="2" t="s">
        <v>13</v>
      </c>
      <c r="E45" s="2" t="s">
        <v>14</v>
      </c>
      <c r="F45" s="8" t="str">
        <f>"1901166"</f>
        <v>1901166</v>
      </c>
      <c r="G45" s="2" t="s">
        <v>283</v>
      </c>
      <c r="H45" s="2" t="s">
        <v>191</v>
      </c>
      <c r="I45" s="8">
        <v>54632</v>
      </c>
      <c r="J45" s="2" t="s">
        <v>285</v>
      </c>
      <c r="K45" s="8">
        <v>2310279964</v>
      </c>
      <c r="L45" s="5" t="s">
        <v>284</v>
      </c>
    </row>
    <row r="46" spans="1:12" ht="30" x14ac:dyDescent="0.25">
      <c r="A46" s="2" t="s">
        <v>11</v>
      </c>
      <c r="B46" s="2" t="s">
        <v>94</v>
      </c>
      <c r="C46" s="2" t="s">
        <v>94</v>
      </c>
      <c r="D46" s="2" t="s">
        <v>13</v>
      </c>
      <c r="E46" s="2" t="s">
        <v>14</v>
      </c>
      <c r="F46" s="8" t="str">
        <f>"1919018"</f>
        <v>1919018</v>
      </c>
      <c r="G46" s="2" t="s">
        <v>540</v>
      </c>
      <c r="H46" s="2" t="s">
        <v>542</v>
      </c>
      <c r="I46" s="8">
        <v>57001</v>
      </c>
      <c r="J46" s="2" t="s">
        <v>543</v>
      </c>
      <c r="K46" s="8">
        <v>2310473421</v>
      </c>
      <c r="L46" s="5" t="s">
        <v>541</v>
      </c>
    </row>
    <row r="47" spans="1:12" ht="30" x14ac:dyDescent="0.25">
      <c r="A47" s="2" t="s">
        <v>11</v>
      </c>
      <c r="B47" s="2" t="s">
        <v>94</v>
      </c>
      <c r="C47" s="2" t="s">
        <v>100</v>
      </c>
      <c r="D47" s="2" t="s">
        <v>13</v>
      </c>
      <c r="E47" s="2" t="s">
        <v>14</v>
      </c>
      <c r="F47" s="8" t="str">
        <f>"1915013"</f>
        <v>1915013</v>
      </c>
      <c r="G47" s="2" t="s">
        <v>618</v>
      </c>
      <c r="H47" s="2" t="s">
        <v>620</v>
      </c>
      <c r="I47" s="8">
        <v>57500</v>
      </c>
      <c r="J47" s="2" t="s">
        <v>621</v>
      </c>
      <c r="K47" s="8">
        <v>2392066156</v>
      </c>
      <c r="L47" s="5" t="s">
        <v>619</v>
      </c>
    </row>
    <row r="48" spans="1:12" ht="30" x14ac:dyDescent="0.25">
      <c r="A48" s="2" t="s">
        <v>11</v>
      </c>
      <c r="B48" s="2" t="s">
        <v>12</v>
      </c>
      <c r="C48" s="2" t="s">
        <v>12</v>
      </c>
      <c r="D48" s="2" t="s">
        <v>13</v>
      </c>
      <c r="E48" s="2" t="s">
        <v>14</v>
      </c>
      <c r="F48" s="8" t="str">
        <f>"1901030"</f>
        <v>1901030</v>
      </c>
      <c r="G48" s="2" t="s">
        <v>389</v>
      </c>
      <c r="H48" s="2" t="s">
        <v>391</v>
      </c>
      <c r="I48" s="8">
        <v>54634</v>
      </c>
      <c r="J48" s="2" t="s">
        <v>392</v>
      </c>
      <c r="K48" s="8">
        <v>2310207353</v>
      </c>
      <c r="L48" s="5" t="s">
        <v>390</v>
      </c>
    </row>
    <row r="49" spans="1:12" ht="30" x14ac:dyDescent="0.25">
      <c r="A49" s="2" t="s">
        <v>11</v>
      </c>
      <c r="B49" s="2" t="s">
        <v>76</v>
      </c>
      <c r="C49" s="2" t="s">
        <v>76</v>
      </c>
      <c r="D49" s="2" t="s">
        <v>13</v>
      </c>
      <c r="E49" s="2" t="s">
        <v>14</v>
      </c>
      <c r="F49" s="8" t="str">
        <f>"1901195"</f>
        <v>1901195</v>
      </c>
      <c r="G49" s="2" t="s">
        <v>397</v>
      </c>
      <c r="H49" s="2" t="s">
        <v>399</v>
      </c>
      <c r="I49" s="8">
        <v>55132</v>
      </c>
      <c r="J49" s="2" t="s">
        <v>400</v>
      </c>
      <c r="K49" s="8">
        <v>2310432936</v>
      </c>
      <c r="L49" s="5" t="s">
        <v>398</v>
      </c>
    </row>
    <row r="50" spans="1:12" ht="30" x14ac:dyDescent="0.25">
      <c r="A50" s="2" t="s">
        <v>11</v>
      </c>
      <c r="B50" s="2" t="s">
        <v>12</v>
      </c>
      <c r="C50" s="2" t="s">
        <v>12</v>
      </c>
      <c r="D50" s="2" t="s">
        <v>13</v>
      </c>
      <c r="E50" s="2" t="s">
        <v>14</v>
      </c>
      <c r="F50" s="8" t="str">
        <f>"1901251"</f>
        <v>1901251</v>
      </c>
      <c r="G50" s="2" t="s">
        <v>445</v>
      </c>
      <c r="H50" s="2" t="s">
        <v>447</v>
      </c>
      <c r="I50" s="8">
        <v>54249</v>
      </c>
      <c r="J50" s="2" t="s">
        <v>448</v>
      </c>
      <c r="K50" s="8">
        <v>2310306515</v>
      </c>
      <c r="L50" s="5" t="s">
        <v>446</v>
      </c>
    </row>
    <row r="51" spans="1:12" ht="30" x14ac:dyDescent="0.25">
      <c r="A51" s="2" t="s">
        <v>11</v>
      </c>
      <c r="B51" s="2" t="s">
        <v>12</v>
      </c>
      <c r="C51" s="2" t="s">
        <v>12</v>
      </c>
      <c r="D51" s="2" t="s">
        <v>13</v>
      </c>
      <c r="E51" s="2" t="s">
        <v>14</v>
      </c>
      <c r="F51" s="8" t="str">
        <f>"1901040"</f>
        <v>1901040</v>
      </c>
      <c r="G51" s="2" t="s">
        <v>308</v>
      </c>
      <c r="H51" s="2" t="s">
        <v>48</v>
      </c>
      <c r="I51" s="8">
        <v>54630</v>
      </c>
      <c r="J51" s="2" t="s">
        <v>310</v>
      </c>
      <c r="K51" s="8">
        <v>2310524000</v>
      </c>
      <c r="L51" s="5" t="s">
        <v>309</v>
      </c>
    </row>
    <row r="52" spans="1:12" ht="30" x14ac:dyDescent="0.25">
      <c r="A52" s="2" t="s">
        <v>11</v>
      </c>
      <c r="B52" s="2" t="s">
        <v>76</v>
      </c>
      <c r="C52" s="2" t="s">
        <v>76</v>
      </c>
      <c r="D52" s="2" t="s">
        <v>13</v>
      </c>
      <c r="E52" s="2" t="s">
        <v>14</v>
      </c>
      <c r="F52" s="8" t="str">
        <f>"1901080"</f>
        <v>1901080</v>
      </c>
      <c r="G52" s="2" t="s">
        <v>382</v>
      </c>
      <c r="H52" s="2" t="s">
        <v>384</v>
      </c>
      <c r="I52" s="8">
        <v>55134</v>
      </c>
      <c r="J52" s="2" t="s">
        <v>385</v>
      </c>
      <c r="K52" s="8">
        <v>2310433701</v>
      </c>
      <c r="L52" s="5" t="s">
        <v>383</v>
      </c>
    </row>
    <row r="53" spans="1:12" ht="30" x14ac:dyDescent="0.25">
      <c r="A53" s="2" t="s">
        <v>11</v>
      </c>
      <c r="B53" s="2" t="s">
        <v>12</v>
      </c>
      <c r="C53" s="2" t="s">
        <v>12</v>
      </c>
      <c r="D53" s="2" t="s">
        <v>13</v>
      </c>
      <c r="E53" s="2" t="s">
        <v>14</v>
      </c>
      <c r="F53" s="8" t="str">
        <f>"1901203"</f>
        <v>1901203</v>
      </c>
      <c r="G53" s="2" t="s">
        <v>347</v>
      </c>
      <c r="H53" s="2" t="s">
        <v>59</v>
      </c>
      <c r="I53" s="8">
        <v>54453</v>
      </c>
      <c r="J53" s="2" t="s">
        <v>349</v>
      </c>
      <c r="K53" s="8">
        <v>2310939550</v>
      </c>
      <c r="L53" s="5" t="s">
        <v>348</v>
      </c>
    </row>
    <row r="54" spans="1:12" ht="30" x14ac:dyDescent="0.25">
      <c r="A54" s="2" t="s">
        <v>11</v>
      </c>
      <c r="B54" s="2" t="s">
        <v>12</v>
      </c>
      <c r="C54" s="2" t="s">
        <v>12</v>
      </c>
      <c r="D54" s="2" t="s">
        <v>13</v>
      </c>
      <c r="E54" s="2" t="s">
        <v>14</v>
      </c>
      <c r="F54" s="8" t="str">
        <f>"1901252"</f>
        <v>1901252</v>
      </c>
      <c r="G54" s="2" t="s">
        <v>276</v>
      </c>
      <c r="H54" s="2" t="s">
        <v>278</v>
      </c>
      <c r="I54" s="8">
        <v>54250</v>
      </c>
      <c r="J54" s="2" t="s">
        <v>279</v>
      </c>
      <c r="K54" s="8">
        <v>2310308506</v>
      </c>
      <c r="L54" s="5" t="s">
        <v>277</v>
      </c>
    </row>
    <row r="55" spans="1:12" ht="30" x14ac:dyDescent="0.25">
      <c r="A55" s="2" t="s">
        <v>11</v>
      </c>
      <c r="B55" s="2" t="s">
        <v>12</v>
      </c>
      <c r="C55" s="2" t="s">
        <v>12</v>
      </c>
      <c r="D55" s="2" t="s">
        <v>13</v>
      </c>
      <c r="E55" s="2" t="s">
        <v>14</v>
      </c>
      <c r="F55" s="8" t="str">
        <f>"1901172"</f>
        <v>1901172</v>
      </c>
      <c r="G55" s="2" t="s">
        <v>456</v>
      </c>
      <c r="H55" s="2" t="s">
        <v>458</v>
      </c>
      <c r="I55" s="8">
        <v>54645</v>
      </c>
      <c r="J55" s="2" t="s">
        <v>459</v>
      </c>
      <c r="K55" s="8">
        <v>2310812421</v>
      </c>
      <c r="L55" s="5" t="s">
        <v>457</v>
      </c>
    </row>
    <row r="56" spans="1:12" ht="30" x14ac:dyDescent="0.25">
      <c r="A56" s="2" t="s">
        <v>11</v>
      </c>
      <c r="B56" s="2" t="s">
        <v>12</v>
      </c>
      <c r="C56" s="2" t="s">
        <v>12</v>
      </c>
      <c r="D56" s="2" t="s">
        <v>13</v>
      </c>
      <c r="E56" s="2" t="s">
        <v>14</v>
      </c>
      <c r="F56" s="8" t="str">
        <f>"1901179"</f>
        <v>1901179</v>
      </c>
      <c r="G56" s="2" t="s">
        <v>441</v>
      </c>
      <c r="H56" s="2" t="s">
        <v>443</v>
      </c>
      <c r="I56" s="8">
        <v>54639</v>
      </c>
      <c r="J56" s="2" t="s">
        <v>444</v>
      </c>
      <c r="K56" s="8">
        <v>2310844445</v>
      </c>
      <c r="L56" s="5" t="s">
        <v>442</v>
      </c>
    </row>
    <row r="57" spans="1:12" ht="30" x14ac:dyDescent="0.25">
      <c r="A57" s="2" t="s">
        <v>11</v>
      </c>
      <c r="B57" s="2" t="s">
        <v>76</v>
      </c>
      <c r="C57" s="2" t="s">
        <v>76</v>
      </c>
      <c r="D57" s="2" t="s">
        <v>13</v>
      </c>
      <c r="E57" s="2" t="s">
        <v>14</v>
      </c>
      <c r="F57" s="8" t="str">
        <f>"1901012"</f>
        <v>1901012</v>
      </c>
      <c r="G57" s="2" t="s">
        <v>353</v>
      </c>
      <c r="H57" s="2" t="s">
        <v>147</v>
      </c>
      <c r="I57" s="8">
        <v>55132</v>
      </c>
      <c r="J57" s="2" t="s">
        <v>355</v>
      </c>
      <c r="K57" s="8">
        <v>2310439365</v>
      </c>
      <c r="L57" s="5" t="s">
        <v>354</v>
      </c>
    </row>
    <row r="58" spans="1:12" ht="30" x14ac:dyDescent="0.25">
      <c r="A58" s="2" t="s">
        <v>11</v>
      </c>
      <c r="B58" s="2" t="s">
        <v>12</v>
      </c>
      <c r="C58" s="2" t="s">
        <v>12</v>
      </c>
      <c r="D58" s="2" t="s">
        <v>13</v>
      </c>
      <c r="E58" s="2" t="s">
        <v>14</v>
      </c>
      <c r="F58" s="8" t="str">
        <f>"1901070"</f>
        <v>1901070</v>
      </c>
      <c r="G58" s="2" t="s">
        <v>15</v>
      </c>
      <c r="H58" s="2" t="s">
        <v>17</v>
      </c>
      <c r="I58" s="8">
        <v>54634</v>
      </c>
      <c r="J58" s="2" t="s">
        <v>18</v>
      </c>
      <c r="K58" s="8">
        <v>2310212173</v>
      </c>
      <c r="L58" s="5" t="s">
        <v>16</v>
      </c>
    </row>
    <row r="59" spans="1:12" ht="30" x14ac:dyDescent="0.25">
      <c r="A59" s="2" t="s">
        <v>11</v>
      </c>
      <c r="B59" s="2" t="s">
        <v>76</v>
      </c>
      <c r="C59" s="2" t="s">
        <v>76</v>
      </c>
      <c r="D59" s="2" t="s">
        <v>13</v>
      </c>
      <c r="E59" s="2" t="s">
        <v>14</v>
      </c>
      <c r="F59" s="8" t="str">
        <f>"1901013"</f>
        <v>1901013</v>
      </c>
      <c r="G59" s="2" t="s">
        <v>356</v>
      </c>
      <c r="H59" s="2" t="s">
        <v>358</v>
      </c>
      <c r="I59" s="8">
        <v>55133</v>
      </c>
      <c r="J59" s="2" t="s">
        <v>359</v>
      </c>
      <c r="K59" s="8">
        <v>2310426480</v>
      </c>
      <c r="L59" s="5" t="s">
        <v>357</v>
      </c>
    </row>
    <row r="60" spans="1:12" ht="30" x14ac:dyDescent="0.25">
      <c r="A60" s="2" t="s">
        <v>11</v>
      </c>
      <c r="B60" s="2" t="s">
        <v>12</v>
      </c>
      <c r="C60" s="2" t="s">
        <v>12</v>
      </c>
      <c r="D60" s="2" t="s">
        <v>13</v>
      </c>
      <c r="E60" s="2" t="s">
        <v>14</v>
      </c>
      <c r="F60" s="8" t="str">
        <f>"1901178"</f>
        <v>1901178</v>
      </c>
      <c r="G60" s="2" t="s">
        <v>419</v>
      </c>
      <c r="H60" s="2" t="s">
        <v>421</v>
      </c>
      <c r="I60" s="8">
        <v>54643</v>
      </c>
      <c r="J60" s="2" t="s">
        <v>422</v>
      </c>
      <c r="K60" s="8">
        <v>2310821831</v>
      </c>
      <c r="L60" s="5" t="s">
        <v>420</v>
      </c>
    </row>
    <row r="61" spans="1:12" ht="30" x14ac:dyDescent="0.25">
      <c r="A61" s="2" t="s">
        <v>11</v>
      </c>
      <c r="B61" s="2" t="s">
        <v>76</v>
      </c>
      <c r="C61" s="2" t="s">
        <v>76</v>
      </c>
      <c r="D61" s="2" t="s">
        <v>13</v>
      </c>
      <c r="E61" s="2" t="s">
        <v>14</v>
      </c>
      <c r="F61" s="8" t="str">
        <f>"1901014"</f>
        <v>1901014</v>
      </c>
      <c r="G61" s="2" t="s">
        <v>386</v>
      </c>
      <c r="H61" s="2" t="s">
        <v>139</v>
      </c>
      <c r="I61" s="8">
        <v>55133</v>
      </c>
      <c r="J61" s="2" t="s">
        <v>388</v>
      </c>
      <c r="K61" s="8">
        <v>2310413171</v>
      </c>
      <c r="L61" s="5" t="s">
        <v>387</v>
      </c>
    </row>
    <row r="62" spans="1:12" ht="30" x14ac:dyDescent="0.25">
      <c r="A62" s="2" t="s">
        <v>11</v>
      </c>
      <c r="B62" s="2" t="s">
        <v>76</v>
      </c>
      <c r="C62" s="2" t="s">
        <v>76</v>
      </c>
      <c r="D62" s="2" t="s">
        <v>13</v>
      </c>
      <c r="E62" s="2" t="s">
        <v>14</v>
      </c>
      <c r="F62" s="8" t="str">
        <f>"1901016"</f>
        <v>1901016</v>
      </c>
      <c r="G62" s="2" t="s">
        <v>393</v>
      </c>
      <c r="H62" s="2" t="s">
        <v>395</v>
      </c>
      <c r="I62" s="8">
        <v>55132</v>
      </c>
      <c r="J62" s="2" t="s">
        <v>396</v>
      </c>
      <c r="K62" s="8">
        <v>2310457613</v>
      </c>
      <c r="L62" s="5" t="s">
        <v>394</v>
      </c>
    </row>
    <row r="63" spans="1:12" ht="30" x14ac:dyDescent="0.25">
      <c r="A63" s="2" t="s">
        <v>11</v>
      </c>
      <c r="B63" s="2" t="s">
        <v>34</v>
      </c>
      <c r="C63" s="2" t="s">
        <v>41</v>
      </c>
      <c r="D63" s="2" t="s">
        <v>13</v>
      </c>
      <c r="E63" s="2" t="s">
        <v>14</v>
      </c>
      <c r="F63" s="8" t="str">
        <f>"1902020"</f>
        <v>1902020</v>
      </c>
      <c r="G63" s="2" t="s">
        <v>311</v>
      </c>
      <c r="H63" s="2" t="s">
        <v>313</v>
      </c>
      <c r="I63" s="8">
        <v>57010</v>
      </c>
      <c r="J63" s="2" t="s">
        <v>314</v>
      </c>
      <c r="K63" s="8">
        <v>2310359281</v>
      </c>
      <c r="L63" s="5" t="s">
        <v>312</v>
      </c>
    </row>
    <row r="64" spans="1:12" ht="30" x14ac:dyDescent="0.25">
      <c r="A64" s="2" t="s">
        <v>11</v>
      </c>
      <c r="B64" s="2" t="s">
        <v>34</v>
      </c>
      <c r="C64" s="2" t="s">
        <v>41</v>
      </c>
      <c r="D64" s="2" t="s">
        <v>13</v>
      </c>
      <c r="E64" s="2" t="s">
        <v>14</v>
      </c>
      <c r="F64" s="8" t="str">
        <f>"1909015"</f>
        <v>1909015</v>
      </c>
      <c r="G64" s="2" t="s">
        <v>333</v>
      </c>
      <c r="H64" s="2" t="s">
        <v>336</v>
      </c>
      <c r="I64" s="8">
        <v>57010</v>
      </c>
      <c r="J64" s="2" t="s">
        <v>337</v>
      </c>
      <c r="K64" s="8">
        <v>2310677995</v>
      </c>
      <c r="L64" s="5" t="s">
        <v>334</v>
      </c>
    </row>
    <row r="65" spans="1:12" ht="30" x14ac:dyDescent="0.25">
      <c r="A65" s="2" t="s">
        <v>11</v>
      </c>
      <c r="B65" s="2" t="s">
        <v>94</v>
      </c>
      <c r="C65" s="2" t="s">
        <v>95</v>
      </c>
      <c r="D65" s="2" t="s">
        <v>13</v>
      </c>
      <c r="E65" s="2" t="s">
        <v>14</v>
      </c>
      <c r="F65" s="8" t="str">
        <f>"1902010"</f>
        <v>1902010</v>
      </c>
      <c r="G65" s="2" t="s">
        <v>341</v>
      </c>
      <c r="H65" s="2" t="s">
        <v>98</v>
      </c>
      <c r="I65" s="8">
        <v>57006</v>
      </c>
      <c r="J65" s="2" t="s">
        <v>343</v>
      </c>
      <c r="K65" s="8">
        <v>2396022568</v>
      </c>
      <c r="L65" s="5" t="s">
        <v>342</v>
      </c>
    </row>
    <row r="66" spans="1:12" ht="30" x14ac:dyDescent="0.25">
      <c r="A66" s="2" t="s">
        <v>11</v>
      </c>
      <c r="B66" s="2" t="s">
        <v>67</v>
      </c>
      <c r="C66" s="2" t="s">
        <v>68</v>
      </c>
      <c r="D66" s="2" t="s">
        <v>13</v>
      </c>
      <c r="E66" s="2" t="s">
        <v>14</v>
      </c>
      <c r="F66" s="8" t="str">
        <f>"1905010"</f>
        <v>1905010</v>
      </c>
      <c r="G66" s="2" t="s">
        <v>264</v>
      </c>
      <c r="H66" s="2" t="s">
        <v>92</v>
      </c>
      <c r="I66" s="8">
        <v>57500</v>
      </c>
      <c r="J66" s="2" t="s">
        <v>266</v>
      </c>
      <c r="K66" s="8">
        <v>2392041220</v>
      </c>
      <c r="L66" s="5" t="s">
        <v>265</v>
      </c>
    </row>
    <row r="67" spans="1:12" ht="30" x14ac:dyDescent="0.25">
      <c r="A67" s="2" t="s">
        <v>11</v>
      </c>
      <c r="B67" s="2" t="s">
        <v>67</v>
      </c>
      <c r="C67" s="2" t="s">
        <v>67</v>
      </c>
      <c r="D67" s="2" t="s">
        <v>13</v>
      </c>
      <c r="E67" s="2" t="s">
        <v>14</v>
      </c>
      <c r="F67" s="8" t="str">
        <f>"1901197"</f>
        <v>1901197</v>
      </c>
      <c r="G67" s="2" t="s">
        <v>401</v>
      </c>
      <c r="H67" s="2" t="s">
        <v>403</v>
      </c>
      <c r="I67" s="8">
        <v>57019</v>
      </c>
      <c r="J67" s="2" t="s">
        <v>404</v>
      </c>
      <c r="K67" s="8">
        <v>2392024001</v>
      </c>
      <c r="L67" s="5" t="s">
        <v>402</v>
      </c>
    </row>
    <row r="68" spans="1:12" ht="30" x14ac:dyDescent="0.25">
      <c r="A68" s="2" t="s">
        <v>11</v>
      </c>
      <c r="B68" s="2" t="s">
        <v>34</v>
      </c>
      <c r="C68" s="2" t="s">
        <v>41</v>
      </c>
      <c r="D68" s="2" t="s">
        <v>13</v>
      </c>
      <c r="E68" s="2" t="s">
        <v>14</v>
      </c>
      <c r="F68" s="8" t="str">
        <f>"1909013"</f>
        <v>1909013</v>
      </c>
      <c r="G68" s="2" t="s">
        <v>452</v>
      </c>
      <c r="H68" s="2" t="s">
        <v>454</v>
      </c>
      <c r="I68" s="8">
        <v>57010</v>
      </c>
      <c r="J68" s="2" t="s">
        <v>455</v>
      </c>
      <c r="K68" s="8">
        <v>2310348039</v>
      </c>
      <c r="L68" s="5" t="s">
        <v>453</v>
      </c>
    </row>
    <row r="69" spans="1:12" ht="45" x14ac:dyDescent="0.25">
      <c r="A69" s="2" t="s">
        <v>11</v>
      </c>
      <c r="B69" s="2" t="s">
        <v>34</v>
      </c>
      <c r="C69" s="2" t="s">
        <v>35</v>
      </c>
      <c r="D69" s="2" t="s">
        <v>13</v>
      </c>
      <c r="E69" s="2" t="s">
        <v>374</v>
      </c>
      <c r="F69" s="8" t="str">
        <f>"1901232"</f>
        <v>1901232</v>
      </c>
      <c r="G69" s="2" t="s">
        <v>375</v>
      </c>
      <c r="H69" s="2" t="s">
        <v>377</v>
      </c>
      <c r="I69" s="8">
        <v>55535</v>
      </c>
      <c r="J69" s="2" t="s">
        <v>378</v>
      </c>
      <c r="K69" s="8">
        <v>2310300828</v>
      </c>
      <c r="L69" s="5" t="s">
        <v>376</v>
      </c>
    </row>
    <row r="70" spans="1:12" ht="45" x14ac:dyDescent="0.25">
      <c r="A70" s="2" t="s">
        <v>11</v>
      </c>
      <c r="B70" s="2" t="s">
        <v>12</v>
      </c>
      <c r="C70" s="2" t="s">
        <v>12</v>
      </c>
      <c r="D70" s="2" t="s">
        <v>13</v>
      </c>
      <c r="E70" s="2" t="s">
        <v>167</v>
      </c>
      <c r="F70" s="8" t="str">
        <f>"1901001"</f>
        <v>1901001</v>
      </c>
      <c r="G70" s="2" t="s">
        <v>168</v>
      </c>
      <c r="H70" s="2" t="s">
        <v>170</v>
      </c>
      <c r="I70" s="8">
        <v>54631</v>
      </c>
      <c r="J70" s="2" t="s">
        <v>171</v>
      </c>
      <c r="K70" s="8">
        <v>2310277809</v>
      </c>
      <c r="L70" s="5" t="s">
        <v>169</v>
      </c>
    </row>
    <row r="71" spans="1:12" ht="30" x14ac:dyDescent="0.25">
      <c r="A71" s="2" t="s">
        <v>11</v>
      </c>
      <c r="B71" s="2" t="s">
        <v>12</v>
      </c>
      <c r="C71" s="2" t="s">
        <v>12</v>
      </c>
      <c r="D71" s="2" t="s">
        <v>13</v>
      </c>
      <c r="E71" s="2" t="s">
        <v>56</v>
      </c>
      <c r="F71" s="8" t="str">
        <f>"1901050"</f>
        <v>1901050</v>
      </c>
      <c r="G71" s="2" t="s">
        <v>405</v>
      </c>
      <c r="H71" s="2" t="s">
        <v>224</v>
      </c>
      <c r="I71" s="8">
        <v>54621</v>
      </c>
      <c r="J71" s="2" t="s">
        <v>407</v>
      </c>
      <c r="K71" s="8">
        <v>2310819943</v>
      </c>
      <c r="L71" s="5" t="s">
        <v>406</v>
      </c>
    </row>
    <row r="72" spans="1:12" ht="30" x14ac:dyDescent="0.25">
      <c r="A72" s="2" t="s">
        <v>11</v>
      </c>
      <c r="B72" s="2" t="s">
        <v>12</v>
      </c>
      <c r="C72" s="2" t="s">
        <v>12</v>
      </c>
      <c r="D72" s="2" t="s">
        <v>13</v>
      </c>
      <c r="E72" s="2" t="s">
        <v>56</v>
      </c>
      <c r="F72" s="8" t="str">
        <f>"1901004"</f>
        <v>1901004</v>
      </c>
      <c r="G72" s="2" t="s">
        <v>57</v>
      </c>
      <c r="H72" s="2" t="s">
        <v>59</v>
      </c>
      <c r="I72" s="8">
        <v>54453</v>
      </c>
      <c r="J72" s="2" t="s">
        <v>60</v>
      </c>
      <c r="K72" s="8">
        <v>2310939582</v>
      </c>
      <c r="L72" s="5" t="s">
        <v>58</v>
      </c>
    </row>
    <row r="73" spans="1:12" ht="44.25" customHeight="1" x14ac:dyDescent="0.25">
      <c r="A73" s="2" t="s">
        <v>11</v>
      </c>
      <c r="B73" s="2" t="s">
        <v>34</v>
      </c>
      <c r="C73" s="2" t="s">
        <v>35</v>
      </c>
      <c r="D73" s="2" t="s">
        <v>508</v>
      </c>
      <c r="E73" s="2" t="s">
        <v>509</v>
      </c>
      <c r="F73" s="8" t="str">
        <f>"1941001"</f>
        <v>1941001</v>
      </c>
      <c r="G73" s="2" t="s">
        <v>523</v>
      </c>
      <c r="H73" s="2" t="s">
        <v>525</v>
      </c>
      <c r="I73" s="8">
        <v>55236</v>
      </c>
      <c r="J73" s="2" t="s">
        <v>526</v>
      </c>
      <c r="K73" s="8">
        <v>2310332014</v>
      </c>
      <c r="L73" s="5" t="s">
        <v>524</v>
      </c>
    </row>
    <row r="74" spans="1:12" ht="34.5" customHeight="1" x14ac:dyDescent="0.25">
      <c r="A74" s="2" t="s">
        <v>11</v>
      </c>
      <c r="B74" s="2" t="s">
        <v>12</v>
      </c>
      <c r="C74" s="2" t="s">
        <v>12</v>
      </c>
      <c r="D74" s="2" t="s">
        <v>508</v>
      </c>
      <c r="E74" s="2" t="s">
        <v>509</v>
      </c>
      <c r="F74" s="8" t="str">
        <f>"1941003"</f>
        <v>1941003</v>
      </c>
      <c r="G74" s="2" t="s">
        <v>510</v>
      </c>
      <c r="H74" s="2" t="s">
        <v>512</v>
      </c>
      <c r="I74" s="8">
        <v>54352</v>
      </c>
      <c r="J74" s="2" t="s">
        <v>513</v>
      </c>
      <c r="K74" s="8">
        <v>2310968544</v>
      </c>
      <c r="L74" s="5" t="s">
        <v>511</v>
      </c>
    </row>
    <row r="75" spans="1:12" ht="34.5" customHeight="1" x14ac:dyDescent="0.25">
      <c r="A75" s="2" t="s">
        <v>11</v>
      </c>
      <c r="B75" s="2" t="s">
        <v>94</v>
      </c>
      <c r="C75" s="2" t="s">
        <v>94</v>
      </c>
      <c r="D75" s="2" t="s">
        <v>508</v>
      </c>
      <c r="E75" s="2" t="s">
        <v>509</v>
      </c>
      <c r="F75" s="8" t="str">
        <f>"1941002"</f>
        <v>1941002</v>
      </c>
      <c r="G75" s="2" t="s">
        <v>519</v>
      </c>
      <c r="H75" s="2" t="s">
        <v>521</v>
      </c>
      <c r="I75" s="8">
        <v>57001</v>
      </c>
      <c r="J75" s="2" t="s">
        <v>522</v>
      </c>
      <c r="K75" s="8">
        <v>2310486255</v>
      </c>
      <c r="L75" s="5" t="s">
        <v>520</v>
      </c>
    </row>
    <row r="76" spans="1:12" ht="30" x14ac:dyDescent="0.25">
      <c r="A76" s="2" t="s">
        <v>11</v>
      </c>
      <c r="B76" s="2" t="s">
        <v>12</v>
      </c>
      <c r="C76" s="2" t="s">
        <v>12</v>
      </c>
      <c r="D76" s="2" t="s">
        <v>61</v>
      </c>
      <c r="E76" s="2" t="s">
        <v>85</v>
      </c>
      <c r="F76" s="8" t="str">
        <f>"1950232"</f>
        <v>1950232</v>
      </c>
      <c r="G76" s="2" t="s">
        <v>230</v>
      </c>
      <c r="H76" s="2" t="s">
        <v>232</v>
      </c>
      <c r="I76" s="8">
        <v>54627</v>
      </c>
      <c r="J76" s="2" t="s">
        <v>233</v>
      </c>
      <c r="K76" s="8">
        <v>2310537692</v>
      </c>
      <c r="L76" s="5" t="s">
        <v>231</v>
      </c>
    </row>
    <row r="77" spans="1:12" ht="30" x14ac:dyDescent="0.25">
      <c r="A77" s="2" t="s">
        <v>11</v>
      </c>
      <c r="B77" s="2" t="s">
        <v>12</v>
      </c>
      <c r="C77" s="2" t="s">
        <v>12</v>
      </c>
      <c r="D77" s="2" t="s">
        <v>61</v>
      </c>
      <c r="E77" s="2" t="s">
        <v>85</v>
      </c>
      <c r="F77" s="8" t="str">
        <f>"1950230"</f>
        <v>1950230</v>
      </c>
      <c r="G77" s="2" t="s">
        <v>152</v>
      </c>
      <c r="H77" s="2" t="s">
        <v>65</v>
      </c>
      <c r="I77" s="8">
        <v>54639</v>
      </c>
      <c r="J77" s="2" t="s">
        <v>154</v>
      </c>
      <c r="K77" s="8">
        <v>2310889930</v>
      </c>
      <c r="L77" s="5" t="s">
        <v>153</v>
      </c>
    </row>
    <row r="78" spans="1:12" ht="30" x14ac:dyDescent="0.25">
      <c r="A78" s="2" t="s">
        <v>11</v>
      </c>
      <c r="B78" s="2" t="s">
        <v>12</v>
      </c>
      <c r="C78" s="2" t="s">
        <v>12</v>
      </c>
      <c r="D78" s="2" t="s">
        <v>61</v>
      </c>
      <c r="E78" s="2" t="s">
        <v>85</v>
      </c>
      <c r="F78" s="8" t="str">
        <f>"1940232"</f>
        <v>1940232</v>
      </c>
      <c r="G78" s="2" t="s">
        <v>449</v>
      </c>
      <c r="H78" s="2" t="s">
        <v>232</v>
      </c>
      <c r="I78" s="8">
        <v>54627</v>
      </c>
      <c r="J78" s="2" t="s">
        <v>451</v>
      </c>
      <c r="K78" s="8">
        <v>2310539003</v>
      </c>
      <c r="L78" s="5" t="s">
        <v>450</v>
      </c>
    </row>
    <row r="79" spans="1:12" ht="30" x14ac:dyDescent="0.25">
      <c r="A79" s="2" t="s">
        <v>11</v>
      </c>
      <c r="B79" s="2" t="s">
        <v>12</v>
      </c>
      <c r="C79" s="2" t="s">
        <v>12</v>
      </c>
      <c r="D79" s="2" t="s">
        <v>61</v>
      </c>
      <c r="E79" s="2" t="s">
        <v>85</v>
      </c>
      <c r="F79" s="8" t="str">
        <f>"1940320"</f>
        <v>1940320</v>
      </c>
      <c r="G79" s="2" t="s">
        <v>86</v>
      </c>
      <c r="H79" s="2" t="s">
        <v>88</v>
      </c>
      <c r="I79" s="8">
        <v>54639</v>
      </c>
      <c r="J79" s="2" t="s">
        <v>89</v>
      </c>
      <c r="K79" s="8">
        <v>2310889910</v>
      </c>
      <c r="L79" s="5" t="s">
        <v>87</v>
      </c>
    </row>
    <row r="80" spans="1:12" ht="30" x14ac:dyDescent="0.25">
      <c r="A80" s="2" t="s">
        <v>11</v>
      </c>
      <c r="B80" s="2" t="s">
        <v>67</v>
      </c>
      <c r="C80" s="2" t="s">
        <v>68</v>
      </c>
      <c r="D80" s="2" t="s">
        <v>61</v>
      </c>
      <c r="E80" s="2" t="s">
        <v>85</v>
      </c>
      <c r="F80" s="8" t="str">
        <f>"1942000"</f>
        <v>1942000</v>
      </c>
      <c r="G80" s="2" t="s">
        <v>673</v>
      </c>
      <c r="H80" s="2" t="s">
        <v>675</v>
      </c>
      <c r="I80" s="8" t="s">
        <v>676</v>
      </c>
      <c r="J80" s="2" t="s">
        <v>677</v>
      </c>
      <c r="K80" s="8">
        <v>2392042707</v>
      </c>
      <c r="L80" s="5" t="s">
        <v>674</v>
      </c>
    </row>
    <row r="81" spans="1:12" ht="30" x14ac:dyDescent="0.25">
      <c r="A81" s="2" t="s">
        <v>11</v>
      </c>
      <c r="B81" s="2" t="s">
        <v>76</v>
      </c>
      <c r="C81" s="2" t="s">
        <v>76</v>
      </c>
      <c r="D81" s="2" t="s">
        <v>61</v>
      </c>
      <c r="E81" s="2" t="s">
        <v>85</v>
      </c>
      <c r="F81" s="8" t="str">
        <f>"1953001"</f>
        <v>1953001</v>
      </c>
      <c r="G81" s="2" t="s">
        <v>654</v>
      </c>
      <c r="H81" s="2" t="s">
        <v>291</v>
      </c>
      <c r="I81" s="8">
        <v>55134</v>
      </c>
      <c r="J81" s="2" t="s">
        <v>656</v>
      </c>
      <c r="K81" s="8">
        <v>2310480113</v>
      </c>
      <c r="L81" s="5" t="s">
        <v>655</v>
      </c>
    </row>
    <row r="82" spans="1:12" ht="30" x14ac:dyDescent="0.25">
      <c r="A82" s="2" t="s">
        <v>11</v>
      </c>
      <c r="B82" s="2" t="s">
        <v>12</v>
      </c>
      <c r="C82" s="2" t="s">
        <v>12</v>
      </c>
      <c r="D82" s="2" t="s">
        <v>61</v>
      </c>
      <c r="E82" s="2" t="s">
        <v>62</v>
      </c>
      <c r="F82" s="8" t="str">
        <f>"1950240"</f>
        <v>1950240</v>
      </c>
      <c r="G82" s="2" t="s">
        <v>293</v>
      </c>
      <c r="H82" s="2" t="s">
        <v>232</v>
      </c>
      <c r="I82" s="8">
        <v>54627</v>
      </c>
      <c r="J82" s="2" t="s">
        <v>295</v>
      </c>
      <c r="K82" s="8">
        <v>2310542970</v>
      </c>
      <c r="L82" s="5" t="s">
        <v>294</v>
      </c>
    </row>
    <row r="83" spans="1:12" ht="30" x14ac:dyDescent="0.25">
      <c r="A83" s="2" t="s">
        <v>11</v>
      </c>
      <c r="B83" s="2" t="s">
        <v>12</v>
      </c>
      <c r="C83" s="2" t="s">
        <v>12</v>
      </c>
      <c r="D83" s="2" t="s">
        <v>61</v>
      </c>
      <c r="E83" s="2" t="s">
        <v>62</v>
      </c>
      <c r="F83" s="8" t="str">
        <f>"1950220"</f>
        <v>1950220</v>
      </c>
      <c r="G83" s="2" t="s">
        <v>63</v>
      </c>
      <c r="H83" s="2" t="s">
        <v>65</v>
      </c>
      <c r="I83" s="8">
        <v>54639</v>
      </c>
      <c r="J83" s="2" t="s">
        <v>66</v>
      </c>
      <c r="K83" s="8">
        <v>2310889923</v>
      </c>
      <c r="L83" s="5" t="s">
        <v>64</v>
      </c>
    </row>
    <row r="84" spans="1:12" ht="30" x14ac:dyDescent="0.25">
      <c r="A84" s="2" t="s">
        <v>11</v>
      </c>
      <c r="B84" s="2" t="s">
        <v>12</v>
      </c>
      <c r="C84" s="2" t="s">
        <v>12</v>
      </c>
      <c r="D84" s="2" t="s">
        <v>61</v>
      </c>
      <c r="E84" s="2" t="s">
        <v>62</v>
      </c>
      <c r="F84" s="8" t="str">
        <f>"1940220"</f>
        <v>1940220</v>
      </c>
      <c r="G84" s="2" t="s">
        <v>267</v>
      </c>
      <c r="H84" s="2" t="s">
        <v>269</v>
      </c>
      <c r="I84" s="8">
        <v>54626</v>
      </c>
      <c r="J84" s="2" t="s">
        <v>270</v>
      </c>
      <c r="K84" s="8">
        <v>2310546231</v>
      </c>
      <c r="L84" s="5" t="s">
        <v>268</v>
      </c>
    </row>
    <row r="85" spans="1:12" ht="30" x14ac:dyDescent="0.25">
      <c r="A85" s="2" t="s">
        <v>11</v>
      </c>
      <c r="B85" s="2" t="s">
        <v>76</v>
      </c>
      <c r="C85" s="2" t="s">
        <v>76</v>
      </c>
      <c r="D85" s="2" t="s">
        <v>61</v>
      </c>
      <c r="E85" s="2" t="s">
        <v>62</v>
      </c>
      <c r="F85" s="8" t="str">
        <f>"1940350"</f>
        <v>1940350</v>
      </c>
      <c r="G85" s="2" t="s">
        <v>289</v>
      </c>
      <c r="H85" s="2" t="s">
        <v>291</v>
      </c>
      <c r="I85" s="8">
        <v>55134</v>
      </c>
      <c r="J85" s="2" t="s">
        <v>292</v>
      </c>
      <c r="K85" s="8">
        <v>2310471065</v>
      </c>
      <c r="L85" s="5" t="s">
        <v>290</v>
      </c>
    </row>
    <row r="86" spans="1:12" ht="30" x14ac:dyDescent="0.25">
      <c r="A86" s="2" t="s">
        <v>11</v>
      </c>
      <c r="B86" s="2" t="s">
        <v>12</v>
      </c>
      <c r="C86" s="2" t="s">
        <v>12</v>
      </c>
      <c r="D86" s="2" t="s">
        <v>61</v>
      </c>
      <c r="E86" s="2" t="s">
        <v>62</v>
      </c>
      <c r="F86" s="8" t="str">
        <f>"1940410"</f>
        <v>1940410</v>
      </c>
      <c r="G86" s="2" t="s">
        <v>130</v>
      </c>
      <c r="H86" s="2" t="s">
        <v>88</v>
      </c>
      <c r="I86" s="8">
        <v>54639</v>
      </c>
      <c r="J86" s="2" t="s">
        <v>132</v>
      </c>
      <c r="K86" s="8">
        <v>2310889913</v>
      </c>
      <c r="L86" s="5" t="s">
        <v>131</v>
      </c>
    </row>
    <row r="87" spans="1:12" ht="30" x14ac:dyDescent="0.25">
      <c r="A87" s="2" t="s">
        <v>11</v>
      </c>
      <c r="B87" s="2" t="s">
        <v>12</v>
      </c>
      <c r="C87" s="2" t="s">
        <v>12</v>
      </c>
      <c r="D87" s="2" t="s">
        <v>61</v>
      </c>
      <c r="E87" s="2" t="s">
        <v>62</v>
      </c>
      <c r="F87" s="8" t="str">
        <f>"1940411"</f>
        <v>1940411</v>
      </c>
      <c r="G87" s="2" t="s">
        <v>363</v>
      </c>
      <c r="H87" s="2" t="s">
        <v>88</v>
      </c>
      <c r="I87" s="8">
        <v>54639</v>
      </c>
      <c r="J87" s="2" t="s">
        <v>365</v>
      </c>
      <c r="K87" s="8">
        <v>2310889916</v>
      </c>
      <c r="L87" s="5" t="s">
        <v>364</v>
      </c>
    </row>
    <row r="88" spans="1:12" ht="33.75" customHeight="1" x14ac:dyDescent="0.25">
      <c r="A88" s="2" t="s">
        <v>11</v>
      </c>
      <c r="B88" s="2" t="s">
        <v>94</v>
      </c>
      <c r="C88" s="2" t="s">
        <v>95</v>
      </c>
      <c r="D88" s="2" t="s">
        <v>61</v>
      </c>
      <c r="E88" s="2" t="s">
        <v>62</v>
      </c>
      <c r="F88" s="8" t="str">
        <f>"1940355"</f>
        <v>1940355</v>
      </c>
      <c r="G88" s="2" t="s">
        <v>234</v>
      </c>
      <c r="H88" s="2" t="s">
        <v>236</v>
      </c>
      <c r="I88" s="8">
        <v>57006</v>
      </c>
      <c r="J88" s="2" t="s">
        <v>237</v>
      </c>
      <c r="K88" s="8">
        <v>2396024027</v>
      </c>
      <c r="L88" s="5" t="s">
        <v>235</v>
      </c>
    </row>
    <row r="89" spans="1:12" ht="30" x14ac:dyDescent="0.25">
      <c r="A89" s="2" t="s">
        <v>11</v>
      </c>
      <c r="B89" s="2" t="s">
        <v>94</v>
      </c>
      <c r="C89" s="2" t="s">
        <v>94</v>
      </c>
      <c r="D89" s="2" t="s">
        <v>61</v>
      </c>
      <c r="E89" s="2" t="s">
        <v>62</v>
      </c>
      <c r="F89" s="8" t="str">
        <f>"1941000"</f>
        <v>1941000</v>
      </c>
      <c r="G89" s="2" t="s">
        <v>678</v>
      </c>
      <c r="H89" s="2" t="s">
        <v>680</v>
      </c>
      <c r="I89" s="8">
        <v>57001</v>
      </c>
      <c r="J89" s="2" t="s">
        <v>681</v>
      </c>
      <c r="K89" s="8">
        <v>2316015987</v>
      </c>
      <c r="L89" s="5" t="s">
        <v>679</v>
      </c>
    </row>
    <row r="90" spans="1:12" ht="30" x14ac:dyDescent="0.25">
      <c r="A90" s="2" t="s">
        <v>11</v>
      </c>
      <c r="B90" s="2" t="s">
        <v>67</v>
      </c>
      <c r="C90" s="2" t="s">
        <v>68</v>
      </c>
      <c r="D90" s="2" t="s">
        <v>61</v>
      </c>
      <c r="E90" s="2" t="s">
        <v>668</v>
      </c>
      <c r="F90" s="8" t="str">
        <f>"1948000"</f>
        <v>1948000</v>
      </c>
      <c r="G90" s="2" t="s">
        <v>669</v>
      </c>
      <c r="H90" s="2" t="s">
        <v>74</v>
      </c>
      <c r="I90" s="8">
        <v>57500</v>
      </c>
      <c r="J90" s="2" t="s">
        <v>671</v>
      </c>
      <c r="K90" s="8">
        <v>2392044260</v>
      </c>
      <c r="L90" s="5" t="s">
        <v>670</v>
      </c>
    </row>
    <row r="91" spans="1:12" ht="30" x14ac:dyDescent="0.25">
      <c r="A91" s="2" t="s">
        <v>11</v>
      </c>
      <c r="B91" s="2" t="s">
        <v>34</v>
      </c>
      <c r="C91" s="2" t="s">
        <v>35</v>
      </c>
      <c r="D91" s="2" t="s">
        <v>464</v>
      </c>
      <c r="E91" s="2" t="s">
        <v>580</v>
      </c>
      <c r="F91" s="8" t="str">
        <f>"1981055"</f>
        <v>1981055</v>
      </c>
      <c r="G91" s="2" t="s">
        <v>641</v>
      </c>
      <c r="H91" s="2" t="s">
        <v>517</v>
      </c>
      <c r="I91" s="8">
        <v>55535</v>
      </c>
      <c r="J91" s="2" t="s">
        <v>643</v>
      </c>
      <c r="K91" s="8">
        <v>2310304000</v>
      </c>
      <c r="L91" s="5" t="s">
        <v>642</v>
      </c>
    </row>
    <row r="92" spans="1:12" ht="30" x14ac:dyDescent="0.25">
      <c r="A92" s="2" t="s">
        <v>11</v>
      </c>
      <c r="B92" s="2" t="s">
        <v>34</v>
      </c>
      <c r="C92" s="2" t="s">
        <v>35</v>
      </c>
      <c r="D92" s="2" t="s">
        <v>464</v>
      </c>
      <c r="E92" s="2" t="s">
        <v>580</v>
      </c>
      <c r="F92" s="8" t="str">
        <f>"1960001"</f>
        <v>1960001</v>
      </c>
      <c r="G92" s="2" t="s">
        <v>644</v>
      </c>
      <c r="H92" s="2" t="s">
        <v>600</v>
      </c>
      <c r="I92" s="8">
        <v>55535</v>
      </c>
      <c r="J92" s="2" t="s">
        <v>646</v>
      </c>
      <c r="K92" s="8">
        <v>2310329540</v>
      </c>
      <c r="L92" s="5" t="s">
        <v>645</v>
      </c>
    </row>
    <row r="93" spans="1:12" ht="30" x14ac:dyDescent="0.25">
      <c r="A93" s="2" t="s">
        <v>11</v>
      </c>
      <c r="B93" s="2" t="s">
        <v>94</v>
      </c>
      <c r="C93" s="2" t="s">
        <v>94</v>
      </c>
      <c r="D93" s="2" t="s">
        <v>464</v>
      </c>
      <c r="E93" s="2" t="s">
        <v>580</v>
      </c>
      <c r="F93" s="8" t="str">
        <f>"1960005"</f>
        <v>1960005</v>
      </c>
      <c r="G93" s="2" t="s">
        <v>647</v>
      </c>
      <c r="H93" s="2" t="s">
        <v>562</v>
      </c>
      <c r="I93" s="8">
        <v>57001</v>
      </c>
      <c r="J93" s="2" t="s">
        <v>649</v>
      </c>
      <c r="K93" s="8">
        <v>2310474024</v>
      </c>
      <c r="L93" s="5" t="s">
        <v>648</v>
      </c>
    </row>
    <row r="94" spans="1:12" ht="30" x14ac:dyDescent="0.25">
      <c r="A94" s="2" t="s">
        <v>11</v>
      </c>
      <c r="B94" s="2" t="s">
        <v>94</v>
      </c>
      <c r="C94" s="2" t="s">
        <v>94</v>
      </c>
      <c r="D94" s="2" t="s">
        <v>464</v>
      </c>
      <c r="E94" s="2" t="s">
        <v>580</v>
      </c>
      <c r="F94" s="8" t="str">
        <f>"1960007"</f>
        <v>1960007</v>
      </c>
      <c r="G94" s="2" t="s">
        <v>638</v>
      </c>
      <c r="H94" s="2" t="s">
        <v>578</v>
      </c>
      <c r="I94" s="8">
        <v>57001</v>
      </c>
      <c r="J94" s="2" t="s">
        <v>640</v>
      </c>
      <c r="K94" s="8">
        <v>2310473830</v>
      </c>
      <c r="L94" s="5" t="s">
        <v>639</v>
      </c>
    </row>
    <row r="95" spans="1:12" ht="30" x14ac:dyDescent="0.25">
      <c r="A95" s="2" t="s">
        <v>11</v>
      </c>
      <c r="B95" s="2" t="s">
        <v>94</v>
      </c>
      <c r="C95" s="2" t="s">
        <v>94</v>
      </c>
      <c r="D95" s="2" t="s">
        <v>464</v>
      </c>
      <c r="E95" s="2" t="s">
        <v>580</v>
      </c>
      <c r="F95" s="8" t="str">
        <f>"1981140"</f>
        <v>1981140</v>
      </c>
      <c r="G95" s="2" t="s">
        <v>581</v>
      </c>
      <c r="H95" s="2" t="s">
        <v>582</v>
      </c>
      <c r="I95" s="8">
        <v>57001</v>
      </c>
      <c r="J95" s="2" t="s">
        <v>583</v>
      </c>
      <c r="K95" s="8">
        <v>2310471711</v>
      </c>
      <c r="L95" s="5" t="s">
        <v>2522</v>
      </c>
    </row>
    <row r="96" spans="1:12" ht="34.5" customHeight="1" x14ac:dyDescent="0.25">
      <c r="A96" s="2" t="s">
        <v>11</v>
      </c>
      <c r="B96" s="2" t="s">
        <v>94</v>
      </c>
      <c r="C96" s="2" t="s">
        <v>94</v>
      </c>
      <c r="D96" s="2" t="s">
        <v>464</v>
      </c>
      <c r="E96" s="2" t="s">
        <v>580</v>
      </c>
      <c r="F96" s="8" t="str">
        <f>"1960004"</f>
        <v>1960004</v>
      </c>
      <c r="G96" s="2" t="s">
        <v>634</v>
      </c>
      <c r="H96" s="2" t="s">
        <v>636</v>
      </c>
      <c r="I96" s="8">
        <v>57001</v>
      </c>
      <c r="J96" s="2" t="s">
        <v>637</v>
      </c>
      <c r="K96" s="8">
        <v>2310475958</v>
      </c>
      <c r="L96" s="5" t="s">
        <v>635</v>
      </c>
    </row>
    <row r="97" spans="1:12 16383:16384" ht="30" x14ac:dyDescent="0.25">
      <c r="A97" s="2" t="s">
        <v>11</v>
      </c>
      <c r="B97" s="2" t="s">
        <v>34</v>
      </c>
      <c r="C97" s="2" t="s">
        <v>35</v>
      </c>
      <c r="D97" s="2" t="s">
        <v>464</v>
      </c>
      <c r="E97" s="2" t="s">
        <v>514</v>
      </c>
      <c r="F97" s="8" t="str">
        <f>"1980055"</f>
        <v>1980055</v>
      </c>
      <c r="G97" s="2" t="s">
        <v>515</v>
      </c>
      <c r="H97" s="2" t="s">
        <v>517</v>
      </c>
      <c r="I97" s="8">
        <v>55535</v>
      </c>
      <c r="J97" s="2" t="s">
        <v>518</v>
      </c>
      <c r="K97" s="8">
        <v>2310322931</v>
      </c>
      <c r="L97" s="5" t="s">
        <v>516</v>
      </c>
    </row>
    <row r="98" spans="1:12 16383:16384" ht="30" x14ac:dyDescent="0.25">
      <c r="A98" s="2" t="s">
        <v>11</v>
      </c>
      <c r="B98" s="2" t="s">
        <v>94</v>
      </c>
      <c r="C98" s="2" t="s">
        <v>94</v>
      </c>
      <c r="D98" s="2" t="s">
        <v>464</v>
      </c>
      <c r="E98" s="2" t="s">
        <v>514</v>
      </c>
      <c r="F98" s="8" t="str">
        <f>"1980140"</f>
        <v>1980140</v>
      </c>
      <c r="G98" s="2" t="s">
        <v>544</v>
      </c>
      <c r="H98" s="2" t="s">
        <v>546</v>
      </c>
      <c r="I98" s="8" t="s">
        <v>547</v>
      </c>
      <c r="J98" s="2" t="s">
        <v>548</v>
      </c>
      <c r="K98" s="8">
        <v>2310471711</v>
      </c>
      <c r="L98" s="5" t="s">
        <v>545</v>
      </c>
    </row>
    <row r="99" spans="1:12 16383:16384" ht="45" x14ac:dyDescent="0.25">
      <c r="A99" s="2" t="s">
        <v>11</v>
      </c>
      <c r="B99" s="2" t="s">
        <v>94</v>
      </c>
      <c r="C99" s="2" t="s">
        <v>94</v>
      </c>
      <c r="D99" s="2" t="s">
        <v>464</v>
      </c>
      <c r="E99" s="2" t="s">
        <v>514</v>
      </c>
      <c r="F99" s="8" t="str">
        <f>"1980030"</f>
        <v>1980030</v>
      </c>
      <c r="G99" s="2" t="s">
        <v>594</v>
      </c>
      <c r="H99" s="2" t="s">
        <v>596</v>
      </c>
      <c r="I99" s="8">
        <v>57001</v>
      </c>
      <c r="J99" s="2" t="s">
        <v>597</v>
      </c>
      <c r="K99" s="8">
        <v>2310475958</v>
      </c>
      <c r="L99" s="5" t="s">
        <v>595</v>
      </c>
    </row>
    <row r="100" spans="1:12 16383:16384" ht="30" x14ac:dyDescent="0.25">
      <c r="A100" s="2" t="s">
        <v>11</v>
      </c>
      <c r="B100" s="2" t="s">
        <v>94</v>
      </c>
      <c r="C100" s="2" t="s">
        <v>94</v>
      </c>
      <c r="D100" s="2" t="s">
        <v>464</v>
      </c>
      <c r="E100" s="2" t="s">
        <v>514</v>
      </c>
      <c r="F100" s="8" t="str">
        <f>"1980050"</f>
        <v>1980050</v>
      </c>
      <c r="G100" s="2" t="s">
        <v>576</v>
      </c>
      <c r="H100" s="2" t="s">
        <v>578</v>
      </c>
      <c r="I100" s="8">
        <v>57001</v>
      </c>
      <c r="J100" s="2" t="s">
        <v>579</v>
      </c>
      <c r="K100" s="8">
        <v>2310473830</v>
      </c>
      <c r="L100" s="5" t="s">
        <v>577</v>
      </c>
    </row>
    <row r="101" spans="1:12 16383:16384" ht="30" x14ac:dyDescent="0.25">
      <c r="A101" s="2" t="s">
        <v>11</v>
      </c>
      <c r="B101" s="2" t="s">
        <v>94</v>
      </c>
      <c r="C101" s="2" t="s">
        <v>94</v>
      </c>
      <c r="D101" s="2" t="s">
        <v>464</v>
      </c>
      <c r="E101" s="2" t="s">
        <v>514</v>
      </c>
      <c r="F101" s="8" t="str">
        <f>"1980080"</f>
        <v>1980080</v>
      </c>
      <c r="G101" s="2" t="s">
        <v>560</v>
      </c>
      <c r="H101" s="2" t="s">
        <v>562</v>
      </c>
      <c r="I101" s="8">
        <v>57001</v>
      </c>
      <c r="J101" s="2" t="s">
        <v>563</v>
      </c>
      <c r="K101" s="8">
        <v>2310474024</v>
      </c>
      <c r="L101" s="5" t="s">
        <v>561</v>
      </c>
    </row>
    <row r="102" spans="1:12 16383:16384" ht="30" x14ac:dyDescent="0.25">
      <c r="A102" s="2" t="s">
        <v>11</v>
      </c>
      <c r="B102" s="2" t="s">
        <v>34</v>
      </c>
      <c r="C102" s="2" t="s">
        <v>35</v>
      </c>
      <c r="D102" s="2" t="s">
        <v>464</v>
      </c>
      <c r="E102" s="2" t="s">
        <v>514</v>
      </c>
      <c r="F102" s="8" t="str">
        <f>"1980060"</f>
        <v>1980060</v>
      </c>
      <c r="G102" s="2" t="s">
        <v>598</v>
      </c>
      <c r="H102" s="2" t="s">
        <v>600</v>
      </c>
      <c r="I102" s="8">
        <v>55535</v>
      </c>
      <c r="J102" s="2" t="s">
        <v>601</v>
      </c>
      <c r="K102" s="8">
        <v>2310321110</v>
      </c>
      <c r="L102" s="5" t="s">
        <v>599</v>
      </c>
    </row>
    <row r="103" spans="1:12 16383:16384" ht="30" x14ac:dyDescent="0.25">
      <c r="A103" s="2" t="s">
        <v>11</v>
      </c>
      <c r="B103" s="2" t="s">
        <v>34</v>
      </c>
      <c r="C103" s="2" t="s">
        <v>35</v>
      </c>
      <c r="D103" s="2" t="s">
        <v>464</v>
      </c>
      <c r="E103" s="2" t="s">
        <v>531</v>
      </c>
      <c r="F103" s="8" t="str">
        <f>"1981912"</f>
        <v>1981912</v>
      </c>
      <c r="G103" s="2" t="s">
        <v>626</v>
      </c>
      <c r="H103" s="2" t="s">
        <v>628</v>
      </c>
      <c r="I103" s="8">
        <v>55510</v>
      </c>
      <c r="J103" s="2" t="s">
        <v>629</v>
      </c>
      <c r="K103" s="8">
        <v>2310398301</v>
      </c>
      <c r="L103" s="5" t="s">
        <v>627</v>
      </c>
    </row>
    <row r="104" spans="1:12 16383:16384" ht="30" x14ac:dyDescent="0.25">
      <c r="A104" s="2" t="s">
        <v>11</v>
      </c>
      <c r="B104" s="2" t="s">
        <v>94</v>
      </c>
      <c r="C104" s="2" t="s">
        <v>94</v>
      </c>
      <c r="D104" s="3" t="s">
        <v>464</v>
      </c>
      <c r="E104" s="2" t="s">
        <v>531</v>
      </c>
      <c r="F104" s="10" t="str">
        <f>"1960008"</f>
        <v>1960008</v>
      </c>
      <c r="G104" s="2" t="s">
        <v>661</v>
      </c>
      <c r="H104" s="2" t="s">
        <v>2520</v>
      </c>
      <c r="I104" s="8">
        <v>57001</v>
      </c>
      <c r="J104" s="5" t="s">
        <v>662</v>
      </c>
      <c r="K104" s="9">
        <v>2310301221</v>
      </c>
      <c r="L104" s="5" t="s">
        <v>2521</v>
      </c>
      <c r="XFC104" s="2"/>
      <c r="XFD104" s="2"/>
    </row>
    <row r="105" spans="1:12 16383:16384" ht="30" x14ac:dyDescent="0.25">
      <c r="A105" s="2" t="s">
        <v>11</v>
      </c>
      <c r="B105" s="2" t="s">
        <v>34</v>
      </c>
      <c r="C105" s="2" t="s">
        <v>35</v>
      </c>
      <c r="D105" s="2" t="s">
        <v>464</v>
      </c>
      <c r="E105" s="2" t="s">
        <v>531</v>
      </c>
      <c r="F105" s="8" t="str">
        <f>"1981911"</f>
        <v>1981911</v>
      </c>
      <c r="G105" s="2" t="s">
        <v>532</v>
      </c>
      <c r="H105" s="2" t="s">
        <v>533</v>
      </c>
      <c r="I105" s="8"/>
      <c r="J105" s="2" t="s">
        <v>534</v>
      </c>
      <c r="K105" s="8">
        <v>2310398357</v>
      </c>
      <c r="L105" s="5" t="s">
        <v>2517</v>
      </c>
    </row>
    <row r="106" spans="1:12 16383:16384" ht="30" x14ac:dyDescent="0.25">
      <c r="A106" s="2" t="s">
        <v>11</v>
      </c>
      <c r="B106" s="2" t="s">
        <v>12</v>
      </c>
      <c r="C106" s="2" t="s">
        <v>12</v>
      </c>
      <c r="D106" s="2" t="s">
        <v>464</v>
      </c>
      <c r="E106" s="2" t="s">
        <v>531</v>
      </c>
      <c r="F106" s="8" t="str">
        <f>"1966001"</f>
        <v>1966001</v>
      </c>
      <c r="G106" s="2" t="s">
        <v>672</v>
      </c>
      <c r="H106" s="2" t="s">
        <v>667</v>
      </c>
      <c r="I106" s="8">
        <v>54007</v>
      </c>
      <c r="J106" s="2" t="s">
        <v>2518</v>
      </c>
      <c r="K106" s="8">
        <v>2310821231</v>
      </c>
      <c r="L106" s="5" t="s">
        <v>2519</v>
      </c>
    </row>
    <row r="107" spans="1:12 16383:16384" ht="30" x14ac:dyDescent="0.25">
      <c r="A107" s="2" t="s">
        <v>11</v>
      </c>
      <c r="B107" s="2" t="s">
        <v>34</v>
      </c>
      <c r="C107" s="2" t="s">
        <v>35</v>
      </c>
      <c r="D107" s="2" t="s">
        <v>464</v>
      </c>
      <c r="E107" s="2" t="s">
        <v>531</v>
      </c>
      <c r="F107" s="8" t="str">
        <f>"1981914"</f>
        <v>1981914</v>
      </c>
      <c r="G107" s="2" t="s">
        <v>652</v>
      </c>
      <c r="H107" s="2" t="s">
        <v>551</v>
      </c>
      <c r="I107" s="8">
        <v>55102</v>
      </c>
      <c r="J107" s="2" t="s">
        <v>653</v>
      </c>
      <c r="K107" s="8">
        <v>2310472115</v>
      </c>
      <c r="L107" s="5" t="s">
        <v>550</v>
      </c>
    </row>
    <row r="108" spans="1:12 16383:16384" ht="33.75" customHeight="1" x14ac:dyDescent="0.25">
      <c r="A108" s="2" t="s">
        <v>11</v>
      </c>
      <c r="B108" s="2" t="s">
        <v>34</v>
      </c>
      <c r="C108" s="2" t="s">
        <v>35</v>
      </c>
      <c r="D108" s="2" t="s">
        <v>464</v>
      </c>
      <c r="E108" s="2" t="s">
        <v>531</v>
      </c>
      <c r="F108" s="8" t="str">
        <f>"1981913"</f>
        <v>1981913</v>
      </c>
      <c r="G108" s="2" t="s">
        <v>650</v>
      </c>
      <c r="H108" s="2" t="s">
        <v>468</v>
      </c>
      <c r="I108" s="8">
        <v>55102</v>
      </c>
      <c r="J108" s="2"/>
      <c r="K108" s="8">
        <v>2310475900</v>
      </c>
      <c r="L108" s="5" t="s">
        <v>651</v>
      </c>
    </row>
    <row r="109" spans="1:12 16383:16384" ht="30" x14ac:dyDescent="0.25">
      <c r="A109" s="2" t="s">
        <v>11</v>
      </c>
      <c r="B109" s="2" t="s">
        <v>34</v>
      </c>
      <c r="C109" s="2" t="s">
        <v>35</v>
      </c>
      <c r="D109" s="2" t="s">
        <v>464</v>
      </c>
      <c r="E109" s="2" t="s">
        <v>531</v>
      </c>
      <c r="F109" s="8" t="str">
        <f>"1966002"</f>
        <v>1966002</v>
      </c>
      <c r="G109" s="2" t="s">
        <v>682</v>
      </c>
      <c r="H109" s="2" t="s">
        <v>684</v>
      </c>
      <c r="I109" s="8">
        <v>55102</v>
      </c>
      <c r="J109" s="2" t="s">
        <v>685</v>
      </c>
      <c r="K109" s="8">
        <v>2310492963</v>
      </c>
      <c r="L109" s="5" t="s">
        <v>683</v>
      </c>
    </row>
    <row r="110" spans="1:12 16383:16384" ht="45" x14ac:dyDescent="0.25">
      <c r="A110" s="2" t="s">
        <v>11</v>
      </c>
      <c r="B110" s="2" t="s">
        <v>34</v>
      </c>
      <c r="C110" s="2" t="s">
        <v>35</v>
      </c>
      <c r="D110" s="2" t="s">
        <v>464</v>
      </c>
      <c r="E110" s="2" t="s">
        <v>535</v>
      </c>
      <c r="F110" s="8" t="str">
        <f>"1950001"</f>
        <v>1950001</v>
      </c>
      <c r="G110" s="2" t="s">
        <v>536</v>
      </c>
      <c r="H110" s="2" t="s">
        <v>538</v>
      </c>
      <c r="I110" s="8">
        <v>57001</v>
      </c>
      <c r="J110" s="2" t="s">
        <v>539</v>
      </c>
      <c r="K110" s="8">
        <v>2310492759</v>
      </c>
      <c r="L110" s="5" t="s">
        <v>537</v>
      </c>
    </row>
    <row r="111" spans="1:12 16383:16384" ht="30" x14ac:dyDescent="0.25">
      <c r="A111" s="2" t="s">
        <v>11</v>
      </c>
      <c r="B111" s="2" t="s">
        <v>34</v>
      </c>
      <c r="C111" s="2" t="s">
        <v>35</v>
      </c>
      <c r="D111" s="2" t="s">
        <v>464</v>
      </c>
      <c r="E111" s="2" t="s">
        <v>465</v>
      </c>
      <c r="F111" s="8" t="str">
        <f>"1990911"</f>
        <v>1990911</v>
      </c>
      <c r="G111" s="2" t="s">
        <v>605</v>
      </c>
      <c r="H111" s="2" t="s">
        <v>607</v>
      </c>
      <c r="I111" s="8">
        <v>55535</v>
      </c>
      <c r="J111" s="2" t="s">
        <v>608</v>
      </c>
      <c r="K111" s="8">
        <v>2310398354</v>
      </c>
      <c r="L111" s="5" t="s">
        <v>606</v>
      </c>
    </row>
    <row r="112" spans="1:12 16383:16384" ht="30" x14ac:dyDescent="0.25">
      <c r="A112" s="2" t="s">
        <v>11</v>
      </c>
      <c r="B112" s="2" t="s">
        <v>34</v>
      </c>
      <c r="C112" s="2" t="s">
        <v>35</v>
      </c>
      <c r="D112" s="2" t="s">
        <v>464</v>
      </c>
      <c r="E112" s="2" t="s">
        <v>465</v>
      </c>
      <c r="F112" s="8" t="str">
        <f>"1990910"</f>
        <v>1990910</v>
      </c>
      <c r="G112" s="2" t="s">
        <v>602</v>
      </c>
      <c r="H112" s="2" t="s">
        <v>53</v>
      </c>
      <c r="I112" s="8">
        <v>55510</v>
      </c>
      <c r="J112" s="2" t="s">
        <v>604</v>
      </c>
      <c r="K112" s="8">
        <v>2310398320</v>
      </c>
      <c r="L112" s="5" t="s">
        <v>603</v>
      </c>
    </row>
    <row r="113" spans="1:12" ht="30" x14ac:dyDescent="0.25">
      <c r="A113" s="2" t="s">
        <v>11</v>
      </c>
      <c r="B113" s="2" t="s">
        <v>94</v>
      </c>
      <c r="C113" s="2" t="s">
        <v>94</v>
      </c>
      <c r="D113" s="2" t="s">
        <v>464</v>
      </c>
      <c r="E113" s="2" t="s">
        <v>465</v>
      </c>
      <c r="F113" s="8" t="str">
        <f>"1961003"</f>
        <v>1961003</v>
      </c>
      <c r="G113" s="2" t="s">
        <v>663</v>
      </c>
      <c r="H113" s="2" t="s">
        <v>665</v>
      </c>
      <c r="I113" s="8">
        <v>57001</v>
      </c>
      <c r="J113" s="2" t="s">
        <v>662</v>
      </c>
      <c r="K113" s="8">
        <v>2310301221</v>
      </c>
      <c r="L113" s="5" t="s">
        <v>664</v>
      </c>
    </row>
    <row r="114" spans="1:12" ht="30" x14ac:dyDescent="0.25">
      <c r="A114" s="2" t="s">
        <v>11</v>
      </c>
      <c r="B114" s="2" t="s">
        <v>12</v>
      </c>
      <c r="C114" s="2" t="s">
        <v>12</v>
      </c>
      <c r="D114" s="2" t="s">
        <v>464</v>
      </c>
      <c r="E114" s="2" t="s">
        <v>465</v>
      </c>
      <c r="F114" s="8" t="str">
        <f>"1961002"</f>
        <v>1961002</v>
      </c>
      <c r="G114" s="2" t="s">
        <v>666</v>
      </c>
      <c r="H114" s="2" t="s">
        <v>667</v>
      </c>
      <c r="I114" s="8">
        <v>54007</v>
      </c>
      <c r="J114" s="2" t="s">
        <v>2518</v>
      </c>
      <c r="K114" s="8">
        <v>2310821231</v>
      </c>
      <c r="L114" s="5" t="s">
        <v>2519</v>
      </c>
    </row>
    <row r="115" spans="1:12" ht="30.75" customHeight="1" x14ac:dyDescent="0.25">
      <c r="A115" s="2" t="s">
        <v>11</v>
      </c>
      <c r="B115" s="2" t="s">
        <v>34</v>
      </c>
      <c r="C115" s="2" t="s">
        <v>35</v>
      </c>
      <c r="D115" s="2" t="s">
        <v>464</v>
      </c>
      <c r="E115" s="2" t="s">
        <v>465</v>
      </c>
      <c r="F115" s="8" t="str">
        <f>"1990912"</f>
        <v>1990912</v>
      </c>
      <c r="G115" s="2" t="s">
        <v>466</v>
      </c>
      <c r="H115" s="2" t="s">
        <v>468</v>
      </c>
      <c r="I115" s="8">
        <v>55102</v>
      </c>
      <c r="J115" s="2" t="s">
        <v>469</v>
      </c>
      <c r="K115" s="8">
        <v>2310475900</v>
      </c>
      <c r="L115" s="5" t="s">
        <v>467</v>
      </c>
    </row>
    <row r="116" spans="1:12" ht="30" x14ac:dyDescent="0.25">
      <c r="A116" s="2" t="s">
        <v>11</v>
      </c>
      <c r="B116" s="2" t="s">
        <v>34</v>
      </c>
      <c r="C116" s="2" t="s">
        <v>35</v>
      </c>
      <c r="D116" s="2" t="s">
        <v>464</v>
      </c>
      <c r="E116" s="2" t="s">
        <v>465</v>
      </c>
      <c r="F116" s="8" t="str">
        <f>"1990914"</f>
        <v>1990914</v>
      </c>
      <c r="G116" s="2" t="s">
        <v>549</v>
      </c>
      <c r="H116" s="2" t="s">
        <v>551</v>
      </c>
      <c r="I116" s="8">
        <v>55102</v>
      </c>
      <c r="J116" s="2" t="s">
        <v>552</v>
      </c>
      <c r="K116" s="8">
        <v>2310472115</v>
      </c>
      <c r="L116" s="5" t="s">
        <v>550</v>
      </c>
    </row>
    <row r="117" spans="1:12" ht="30" x14ac:dyDescent="0.25">
      <c r="A117" s="2" t="s">
        <v>11</v>
      </c>
      <c r="B117" s="2" t="s">
        <v>34</v>
      </c>
      <c r="C117" s="2" t="s">
        <v>35</v>
      </c>
      <c r="D117" s="2" t="s">
        <v>464</v>
      </c>
      <c r="E117" s="2" t="s">
        <v>465</v>
      </c>
      <c r="F117" s="8" t="str">
        <f>"1990001"</f>
        <v>1990001</v>
      </c>
      <c r="G117" s="2" t="s">
        <v>557</v>
      </c>
      <c r="H117" s="2" t="s">
        <v>538</v>
      </c>
      <c r="I117" s="8">
        <v>57001</v>
      </c>
      <c r="J117" s="2" t="s">
        <v>559</v>
      </c>
      <c r="K117" s="8">
        <v>2310492753</v>
      </c>
      <c r="L117" s="5" t="s">
        <v>558</v>
      </c>
    </row>
    <row r="118" spans="1:12" ht="30" x14ac:dyDescent="0.25">
      <c r="A118" s="2" t="s">
        <v>11</v>
      </c>
      <c r="B118" s="2" t="s">
        <v>12</v>
      </c>
      <c r="C118" s="2" t="s">
        <v>12</v>
      </c>
      <c r="D118" s="2" t="s">
        <v>23</v>
      </c>
      <c r="E118" s="2" t="s">
        <v>590</v>
      </c>
      <c r="F118" s="8" t="str">
        <f>"1951180"</f>
        <v>1951180</v>
      </c>
      <c r="G118" s="2" t="s">
        <v>591</v>
      </c>
      <c r="H118" s="2" t="s">
        <v>306</v>
      </c>
      <c r="I118" s="8">
        <v>54622</v>
      </c>
      <c r="J118" s="2" t="s">
        <v>593</v>
      </c>
      <c r="K118" s="8">
        <v>2310272540</v>
      </c>
      <c r="L118" s="5" t="s">
        <v>592</v>
      </c>
    </row>
    <row r="119" spans="1:12" ht="30" x14ac:dyDescent="0.25">
      <c r="A119" s="2" t="s">
        <v>11</v>
      </c>
      <c r="B119" s="2" t="s">
        <v>12</v>
      </c>
      <c r="C119" s="2" t="s">
        <v>12</v>
      </c>
      <c r="D119" s="2" t="s">
        <v>23</v>
      </c>
      <c r="E119" s="2" t="s">
        <v>29</v>
      </c>
      <c r="F119" s="8" t="str">
        <f>"1969020"</f>
        <v>1969020</v>
      </c>
      <c r="G119" s="2" t="s">
        <v>201</v>
      </c>
      <c r="H119" s="2" t="s">
        <v>203</v>
      </c>
      <c r="I119" s="8">
        <v>54352</v>
      </c>
      <c r="J119" s="2" t="s">
        <v>204</v>
      </c>
      <c r="K119" s="8">
        <v>2310930314</v>
      </c>
      <c r="L119" s="5" t="s">
        <v>202</v>
      </c>
    </row>
    <row r="120" spans="1:12" ht="30" x14ac:dyDescent="0.25">
      <c r="A120" s="2" t="s">
        <v>11</v>
      </c>
      <c r="B120" s="2" t="s">
        <v>12</v>
      </c>
      <c r="C120" s="2" t="s">
        <v>12</v>
      </c>
      <c r="D120" s="2" t="s">
        <v>23</v>
      </c>
      <c r="E120" s="2" t="s">
        <v>29</v>
      </c>
      <c r="F120" s="8" t="str">
        <f>"1951259"</f>
        <v>1951259</v>
      </c>
      <c r="G120" s="2" t="s">
        <v>253</v>
      </c>
      <c r="H120" s="2" t="s">
        <v>255</v>
      </c>
      <c r="I120" s="8">
        <v>54636</v>
      </c>
      <c r="J120" s="2" t="s">
        <v>256</v>
      </c>
      <c r="K120" s="8">
        <v>2310214616</v>
      </c>
      <c r="L120" s="5" t="s">
        <v>254</v>
      </c>
    </row>
    <row r="121" spans="1:12" ht="30" x14ac:dyDescent="0.25">
      <c r="A121" s="2" t="s">
        <v>11</v>
      </c>
      <c r="B121" s="2" t="s">
        <v>12</v>
      </c>
      <c r="C121" s="2" t="s">
        <v>12</v>
      </c>
      <c r="D121" s="2" t="s">
        <v>23</v>
      </c>
      <c r="E121" s="2" t="s">
        <v>29</v>
      </c>
      <c r="F121" s="8" t="str">
        <f>"1969025"</f>
        <v>1969025</v>
      </c>
      <c r="G121" s="2" t="s">
        <v>197</v>
      </c>
      <c r="H121" s="2" t="s">
        <v>199</v>
      </c>
      <c r="I121" s="8">
        <v>54352</v>
      </c>
      <c r="J121" s="2" t="s">
        <v>200</v>
      </c>
      <c r="K121" s="8">
        <v>2310943179</v>
      </c>
      <c r="L121" s="5" t="s">
        <v>198</v>
      </c>
    </row>
    <row r="122" spans="1:12" ht="30" x14ac:dyDescent="0.25">
      <c r="A122" s="2" t="s">
        <v>11</v>
      </c>
      <c r="B122" s="2" t="s">
        <v>12</v>
      </c>
      <c r="C122" s="2" t="s">
        <v>12</v>
      </c>
      <c r="D122" s="2" t="s">
        <v>23</v>
      </c>
      <c r="E122" s="2" t="s">
        <v>29</v>
      </c>
      <c r="F122" s="8" t="str">
        <f>"1951110"</f>
        <v>1951110</v>
      </c>
      <c r="G122" s="2" t="s">
        <v>193</v>
      </c>
      <c r="H122" s="2" t="s">
        <v>195</v>
      </c>
      <c r="I122" s="8">
        <v>54655</v>
      </c>
      <c r="J122" s="2" t="s">
        <v>196</v>
      </c>
      <c r="K122" s="8">
        <v>2310412090</v>
      </c>
      <c r="L122" s="5" t="s">
        <v>194</v>
      </c>
    </row>
    <row r="123" spans="1:12" ht="30" x14ac:dyDescent="0.25">
      <c r="A123" s="2" t="s">
        <v>11</v>
      </c>
      <c r="B123" s="2" t="s">
        <v>12</v>
      </c>
      <c r="C123" s="2" t="s">
        <v>12</v>
      </c>
      <c r="D123" s="2" t="s">
        <v>23</v>
      </c>
      <c r="E123" s="2" t="s">
        <v>29</v>
      </c>
      <c r="F123" s="8" t="str">
        <f>"1951120"</f>
        <v>1951120</v>
      </c>
      <c r="G123" s="2" t="s">
        <v>149</v>
      </c>
      <c r="H123" s="2" t="s">
        <v>151</v>
      </c>
      <c r="I123" s="8">
        <v>54623</v>
      </c>
      <c r="J123" s="2"/>
      <c r="K123" s="8">
        <v>2310231357</v>
      </c>
      <c r="L123" s="5" t="s">
        <v>150</v>
      </c>
    </row>
    <row r="124" spans="1:12" ht="30" x14ac:dyDescent="0.25">
      <c r="A124" s="2" t="s">
        <v>11</v>
      </c>
      <c r="B124" s="2" t="s">
        <v>12</v>
      </c>
      <c r="C124" s="2" t="s">
        <v>12</v>
      </c>
      <c r="D124" s="2" t="s">
        <v>23</v>
      </c>
      <c r="E124" s="2" t="s">
        <v>29</v>
      </c>
      <c r="F124" s="8" t="str">
        <f>"1951130"</f>
        <v>1951130</v>
      </c>
      <c r="G124" s="2" t="s">
        <v>121</v>
      </c>
      <c r="H124" s="2" t="s">
        <v>123</v>
      </c>
      <c r="I124" s="8">
        <v>54629</v>
      </c>
      <c r="J124" s="2" t="s">
        <v>124</v>
      </c>
      <c r="K124" s="8">
        <v>2310532400</v>
      </c>
      <c r="L124" s="5" t="s">
        <v>122</v>
      </c>
    </row>
    <row r="125" spans="1:12" ht="30" x14ac:dyDescent="0.25">
      <c r="A125" s="2" t="s">
        <v>11</v>
      </c>
      <c r="B125" s="2" t="s">
        <v>12</v>
      </c>
      <c r="C125" s="2" t="s">
        <v>12</v>
      </c>
      <c r="D125" s="2" t="s">
        <v>23</v>
      </c>
      <c r="E125" s="2" t="s">
        <v>29</v>
      </c>
      <c r="F125" s="8" t="str">
        <f>"1951140"</f>
        <v>1951140</v>
      </c>
      <c r="G125" s="2" t="s">
        <v>77</v>
      </c>
      <c r="H125" s="2" t="s">
        <v>79</v>
      </c>
      <c r="I125" s="8">
        <v>54635</v>
      </c>
      <c r="J125" s="2" t="s">
        <v>80</v>
      </c>
      <c r="K125" s="8">
        <v>2310270549</v>
      </c>
      <c r="L125" s="5" t="s">
        <v>78</v>
      </c>
    </row>
    <row r="126" spans="1:12" ht="30" x14ac:dyDescent="0.25">
      <c r="A126" s="2" t="s">
        <v>11</v>
      </c>
      <c r="B126" s="2" t="s">
        <v>12</v>
      </c>
      <c r="C126" s="2" t="s">
        <v>12</v>
      </c>
      <c r="D126" s="2" t="s">
        <v>23</v>
      </c>
      <c r="E126" s="2" t="s">
        <v>29</v>
      </c>
      <c r="F126" s="8" t="str">
        <f>"1951200"</f>
        <v>1951200</v>
      </c>
      <c r="G126" s="2" t="s">
        <v>249</v>
      </c>
      <c r="H126" s="2" t="s">
        <v>251</v>
      </c>
      <c r="I126" s="8">
        <v>54453</v>
      </c>
      <c r="J126" s="2" t="s">
        <v>252</v>
      </c>
      <c r="K126" s="8">
        <v>2310910655</v>
      </c>
      <c r="L126" s="5" t="s">
        <v>250</v>
      </c>
    </row>
    <row r="127" spans="1:12" ht="30" x14ac:dyDescent="0.25">
      <c r="A127" s="2" t="s">
        <v>11</v>
      </c>
      <c r="B127" s="2" t="s">
        <v>12</v>
      </c>
      <c r="C127" s="2" t="s">
        <v>12</v>
      </c>
      <c r="D127" s="2" t="s">
        <v>23</v>
      </c>
      <c r="E127" s="2" t="s">
        <v>29</v>
      </c>
      <c r="F127" s="8" t="str">
        <f>"1951160"</f>
        <v>1951160</v>
      </c>
      <c r="G127" s="2" t="s">
        <v>155</v>
      </c>
      <c r="H127" s="2" t="s">
        <v>157</v>
      </c>
      <c r="I127" s="8">
        <v>54646</v>
      </c>
      <c r="J127" s="2" t="s">
        <v>158</v>
      </c>
      <c r="K127" s="8">
        <v>2310411183</v>
      </c>
      <c r="L127" s="5" t="s">
        <v>156</v>
      </c>
    </row>
    <row r="128" spans="1:12" ht="30" x14ac:dyDescent="0.25">
      <c r="A128" s="2" t="s">
        <v>11</v>
      </c>
      <c r="B128" s="2" t="s">
        <v>94</v>
      </c>
      <c r="C128" s="2" t="s">
        <v>95</v>
      </c>
      <c r="D128" s="2" t="s">
        <v>23</v>
      </c>
      <c r="E128" s="2" t="s">
        <v>29</v>
      </c>
      <c r="F128" s="8" t="str">
        <f>"1952010"</f>
        <v>1952010</v>
      </c>
      <c r="G128" s="2" t="s">
        <v>96</v>
      </c>
      <c r="H128" s="2" t="s">
        <v>98</v>
      </c>
      <c r="I128" s="8">
        <v>57006</v>
      </c>
      <c r="J128" s="2" t="s">
        <v>99</v>
      </c>
      <c r="K128" s="8">
        <v>2396022222</v>
      </c>
      <c r="L128" s="5" t="s">
        <v>97</v>
      </c>
    </row>
    <row r="129" spans="1:12" ht="30" x14ac:dyDescent="0.25">
      <c r="A129" s="2" t="s">
        <v>11</v>
      </c>
      <c r="B129" s="2" t="s">
        <v>67</v>
      </c>
      <c r="C129" s="2" t="s">
        <v>68</v>
      </c>
      <c r="D129" s="2" t="s">
        <v>23</v>
      </c>
      <c r="E129" s="2" t="s">
        <v>29</v>
      </c>
      <c r="F129" s="8" t="str">
        <f>"1955010"</f>
        <v>1955010</v>
      </c>
      <c r="G129" s="2" t="s">
        <v>90</v>
      </c>
      <c r="H129" s="2" t="s">
        <v>73</v>
      </c>
      <c r="I129" s="8">
        <v>57500</v>
      </c>
      <c r="J129" s="2" t="s">
        <v>93</v>
      </c>
      <c r="K129" s="8">
        <v>2392044233</v>
      </c>
      <c r="L129" s="5" t="s">
        <v>91</v>
      </c>
    </row>
    <row r="130" spans="1:12" ht="30" x14ac:dyDescent="0.25">
      <c r="A130" s="2" t="s">
        <v>11</v>
      </c>
      <c r="B130" s="2" t="s">
        <v>67</v>
      </c>
      <c r="C130" s="2" t="s">
        <v>67</v>
      </c>
      <c r="D130" s="2" t="s">
        <v>23</v>
      </c>
      <c r="E130" s="2" t="s">
        <v>29</v>
      </c>
      <c r="F130" s="8" t="str">
        <f>"1951197"</f>
        <v>1951197</v>
      </c>
      <c r="G130" s="2" t="s">
        <v>226</v>
      </c>
      <c r="H130" s="2" t="s">
        <v>228</v>
      </c>
      <c r="I130" s="8">
        <v>57019</v>
      </c>
      <c r="J130" s="2" t="s">
        <v>229</v>
      </c>
      <c r="K130" s="8">
        <v>2392029736</v>
      </c>
      <c r="L130" s="5" t="s">
        <v>227</v>
      </c>
    </row>
    <row r="131" spans="1:12" ht="30" x14ac:dyDescent="0.25">
      <c r="A131" s="2" t="s">
        <v>11</v>
      </c>
      <c r="B131" s="2" t="s">
        <v>94</v>
      </c>
      <c r="C131" s="2" t="s">
        <v>94</v>
      </c>
      <c r="D131" s="2" t="s">
        <v>23</v>
      </c>
      <c r="E131" s="2" t="s">
        <v>29</v>
      </c>
      <c r="F131" s="8" t="str">
        <f>"1969010"</f>
        <v>1969010</v>
      </c>
      <c r="G131" s="2" t="s">
        <v>163</v>
      </c>
      <c r="H131" s="2" t="s">
        <v>165</v>
      </c>
      <c r="I131" s="8">
        <v>57001</v>
      </c>
      <c r="J131" s="2" t="s">
        <v>166</v>
      </c>
      <c r="K131" s="8">
        <v>2310461421</v>
      </c>
      <c r="L131" s="5" t="s">
        <v>164</v>
      </c>
    </row>
    <row r="132" spans="1:12" ht="30" x14ac:dyDescent="0.25">
      <c r="A132" s="2" t="s">
        <v>11</v>
      </c>
      <c r="B132" s="2" t="s">
        <v>12</v>
      </c>
      <c r="C132" s="2" t="s">
        <v>12</v>
      </c>
      <c r="D132" s="2" t="s">
        <v>23</v>
      </c>
      <c r="E132" s="2" t="s">
        <v>29</v>
      </c>
      <c r="F132" s="8" t="str">
        <f>"1951010"</f>
        <v>1951010</v>
      </c>
      <c r="G132" s="2" t="s">
        <v>30</v>
      </c>
      <c r="H132" s="2" t="s">
        <v>32</v>
      </c>
      <c r="I132" s="8">
        <v>54640</v>
      </c>
      <c r="J132" s="2" t="s">
        <v>33</v>
      </c>
      <c r="K132" s="8">
        <v>2310821088</v>
      </c>
      <c r="L132" s="5" t="s">
        <v>31</v>
      </c>
    </row>
    <row r="133" spans="1:12" ht="45" x14ac:dyDescent="0.25">
      <c r="A133" s="2" t="s">
        <v>11</v>
      </c>
      <c r="B133" s="2" t="s">
        <v>76</v>
      </c>
      <c r="C133" s="2" t="s">
        <v>76</v>
      </c>
      <c r="D133" s="2" t="s">
        <v>23</v>
      </c>
      <c r="E133" s="2" t="s">
        <v>29</v>
      </c>
      <c r="F133" s="8" t="str">
        <f>"1951190"</f>
        <v>1951190</v>
      </c>
      <c r="G133" s="2" t="s">
        <v>470</v>
      </c>
      <c r="H133" s="2" t="s">
        <v>429</v>
      </c>
      <c r="I133" s="8">
        <v>55131</v>
      </c>
      <c r="J133" s="2" t="s">
        <v>472</v>
      </c>
      <c r="K133" s="8">
        <v>2310411753</v>
      </c>
      <c r="L133" s="5" t="s">
        <v>471</v>
      </c>
    </row>
    <row r="134" spans="1:12" ht="30" x14ac:dyDescent="0.25">
      <c r="A134" s="2" t="s">
        <v>11</v>
      </c>
      <c r="B134" s="2" t="s">
        <v>67</v>
      </c>
      <c r="C134" s="2" t="s">
        <v>205</v>
      </c>
      <c r="D134" s="2" t="s">
        <v>23</v>
      </c>
      <c r="E134" s="2" t="s">
        <v>29</v>
      </c>
      <c r="F134" s="8" t="str">
        <f>"1962010"</f>
        <v>1962010</v>
      </c>
      <c r="G134" s="2" t="s">
        <v>206</v>
      </c>
      <c r="H134" s="2" t="s">
        <v>208</v>
      </c>
      <c r="I134" s="8">
        <v>57004</v>
      </c>
      <c r="J134" s="2" t="s">
        <v>209</v>
      </c>
      <c r="K134" s="8">
        <v>2392031631</v>
      </c>
      <c r="L134" s="5" t="s">
        <v>207</v>
      </c>
    </row>
    <row r="135" spans="1:12" ht="30" x14ac:dyDescent="0.25">
      <c r="A135" s="2" t="s">
        <v>11</v>
      </c>
      <c r="B135" s="2" t="s">
        <v>34</v>
      </c>
      <c r="C135" s="2" t="s">
        <v>172</v>
      </c>
      <c r="D135" s="2" t="s">
        <v>23</v>
      </c>
      <c r="E135" s="2" t="s">
        <v>29</v>
      </c>
      <c r="F135" s="8" t="str">
        <f>"1951210"</f>
        <v>1951210</v>
      </c>
      <c r="G135" s="2" t="s">
        <v>173</v>
      </c>
      <c r="H135" s="2" t="s">
        <v>175</v>
      </c>
      <c r="I135" s="8">
        <v>55236</v>
      </c>
      <c r="J135" s="2" t="s">
        <v>176</v>
      </c>
      <c r="K135" s="8">
        <v>2310342470</v>
      </c>
      <c r="L135" s="5" t="s">
        <v>174</v>
      </c>
    </row>
    <row r="136" spans="1:12" ht="30" x14ac:dyDescent="0.25">
      <c r="A136" s="2" t="s">
        <v>11</v>
      </c>
      <c r="B136" s="2" t="s">
        <v>34</v>
      </c>
      <c r="C136" s="2" t="s">
        <v>35</v>
      </c>
      <c r="D136" s="2" t="s">
        <v>23</v>
      </c>
      <c r="E136" s="2" t="s">
        <v>29</v>
      </c>
      <c r="F136" s="8" t="str">
        <f>"1951051"</f>
        <v>1951051</v>
      </c>
      <c r="G136" s="2" t="s">
        <v>214</v>
      </c>
      <c r="H136" s="2" t="s">
        <v>216</v>
      </c>
      <c r="I136" s="8">
        <v>55535</v>
      </c>
      <c r="J136" s="2" t="s">
        <v>217</v>
      </c>
      <c r="K136" s="8">
        <v>2310303641</v>
      </c>
      <c r="L136" s="5" t="s">
        <v>215</v>
      </c>
    </row>
    <row r="137" spans="1:12" ht="30" x14ac:dyDescent="0.25">
      <c r="A137" s="2" t="s">
        <v>11</v>
      </c>
      <c r="B137" s="2" t="s">
        <v>12</v>
      </c>
      <c r="C137" s="2" t="s">
        <v>125</v>
      </c>
      <c r="D137" s="2" t="s">
        <v>23</v>
      </c>
      <c r="E137" s="2" t="s">
        <v>29</v>
      </c>
      <c r="F137" s="8" t="str">
        <f>"1951196"</f>
        <v>1951196</v>
      </c>
      <c r="G137" s="2" t="s">
        <v>126</v>
      </c>
      <c r="H137" s="2" t="s">
        <v>128</v>
      </c>
      <c r="I137" s="8">
        <v>55337</v>
      </c>
      <c r="J137" s="2" t="s">
        <v>129</v>
      </c>
      <c r="K137" s="8">
        <v>2310923820</v>
      </c>
      <c r="L137" s="5" t="s">
        <v>127</v>
      </c>
    </row>
    <row r="138" spans="1:12" ht="30" x14ac:dyDescent="0.25">
      <c r="A138" s="2" t="s">
        <v>11</v>
      </c>
      <c r="B138" s="2" t="s">
        <v>12</v>
      </c>
      <c r="C138" s="2" t="s">
        <v>12</v>
      </c>
      <c r="D138" s="2" t="s">
        <v>23</v>
      </c>
      <c r="E138" s="2" t="s">
        <v>29</v>
      </c>
      <c r="F138" s="8" t="str">
        <f>"1951201"</f>
        <v>1951201</v>
      </c>
      <c r="G138" s="2" t="s">
        <v>286</v>
      </c>
      <c r="H138" s="2" t="s">
        <v>59</v>
      </c>
      <c r="I138" s="8">
        <v>54453</v>
      </c>
      <c r="J138" s="2" t="s">
        <v>288</v>
      </c>
      <c r="K138" s="8">
        <v>2310919921</v>
      </c>
      <c r="L138" s="5" t="s">
        <v>287</v>
      </c>
    </row>
    <row r="139" spans="1:12" ht="30" x14ac:dyDescent="0.25">
      <c r="A139" s="2" t="s">
        <v>11</v>
      </c>
      <c r="B139" s="2" t="s">
        <v>12</v>
      </c>
      <c r="C139" s="2" t="s">
        <v>12</v>
      </c>
      <c r="D139" s="2" t="s">
        <v>23</v>
      </c>
      <c r="E139" s="2" t="s">
        <v>29</v>
      </c>
      <c r="F139" s="8" t="str">
        <f>"1951141"</f>
        <v>1951141</v>
      </c>
      <c r="G139" s="2" t="s">
        <v>189</v>
      </c>
      <c r="H139" s="2" t="s">
        <v>191</v>
      </c>
      <c r="I139" s="8">
        <v>54632</v>
      </c>
      <c r="J139" s="2" t="s">
        <v>192</v>
      </c>
      <c r="K139" s="8">
        <v>2310278100</v>
      </c>
      <c r="L139" s="5" t="s">
        <v>190</v>
      </c>
    </row>
    <row r="140" spans="1:12" ht="30" x14ac:dyDescent="0.25">
      <c r="A140" s="2" t="s">
        <v>11</v>
      </c>
      <c r="B140" s="2" t="s">
        <v>12</v>
      </c>
      <c r="C140" s="2" t="s">
        <v>12</v>
      </c>
      <c r="D140" s="2" t="s">
        <v>23</v>
      </c>
      <c r="E140" s="2" t="s">
        <v>29</v>
      </c>
      <c r="F140" s="8" t="str">
        <f>"1951161"</f>
        <v>1951161</v>
      </c>
      <c r="G140" s="2" t="s">
        <v>81</v>
      </c>
      <c r="H140" s="2" t="s">
        <v>83</v>
      </c>
      <c r="I140" s="8">
        <v>54639</v>
      </c>
      <c r="J140" s="2" t="s">
        <v>84</v>
      </c>
      <c r="K140" s="8">
        <v>2310837801</v>
      </c>
      <c r="L140" s="5" t="s">
        <v>82</v>
      </c>
    </row>
    <row r="141" spans="1:12" ht="30" x14ac:dyDescent="0.25">
      <c r="A141" s="2" t="s">
        <v>11</v>
      </c>
      <c r="B141" s="2" t="s">
        <v>12</v>
      </c>
      <c r="C141" s="2" t="s">
        <v>12</v>
      </c>
      <c r="D141" s="2" t="s">
        <v>23</v>
      </c>
      <c r="E141" s="2" t="s">
        <v>29</v>
      </c>
      <c r="F141" s="8" t="str">
        <f>"1951207"</f>
        <v>1951207</v>
      </c>
      <c r="G141" s="2" t="s">
        <v>181</v>
      </c>
      <c r="H141" s="2" t="s">
        <v>183</v>
      </c>
      <c r="I141" s="8">
        <v>54453</v>
      </c>
      <c r="J141" s="2" t="s">
        <v>184</v>
      </c>
      <c r="K141" s="8">
        <v>2310937402</v>
      </c>
      <c r="L141" s="5" t="s">
        <v>182</v>
      </c>
    </row>
    <row r="142" spans="1:12" ht="30" x14ac:dyDescent="0.25">
      <c r="A142" s="2" t="s">
        <v>11</v>
      </c>
      <c r="B142" s="2" t="s">
        <v>12</v>
      </c>
      <c r="C142" s="2" t="s">
        <v>12</v>
      </c>
      <c r="D142" s="2" t="s">
        <v>23</v>
      </c>
      <c r="E142" s="2" t="s">
        <v>29</v>
      </c>
      <c r="F142" s="8" t="str">
        <f>"1951208"</f>
        <v>1951208</v>
      </c>
      <c r="G142" s="2" t="s">
        <v>133</v>
      </c>
      <c r="H142" s="2" t="s">
        <v>135</v>
      </c>
      <c r="I142" s="8">
        <v>54351</v>
      </c>
      <c r="J142" s="2" t="s">
        <v>136</v>
      </c>
      <c r="K142" s="8">
        <v>2310901897</v>
      </c>
      <c r="L142" s="5" t="s">
        <v>134</v>
      </c>
    </row>
    <row r="143" spans="1:12" ht="30" x14ac:dyDescent="0.25">
      <c r="A143" s="2" t="s">
        <v>11</v>
      </c>
      <c r="B143" s="2" t="s">
        <v>94</v>
      </c>
      <c r="C143" s="2" t="s">
        <v>94</v>
      </c>
      <c r="D143" s="2" t="s">
        <v>23</v>
      </c>
      <c r="E143" s="2" t="s">
        <v>29</v>
      </c>
      <c r="F143" s="8" t="str">
        <f>"1944004"</f>
        <v>1944004</v>
      </c>
      <c r="G143" s="2" t="s">
        <v>630</v>
      </c>
      <c r="H143" s="2" t="s">
        <v>632</v>
      </c>
      <c r="I143" s="8">
        <v>57001</v>
      </c>
      <c r="J143" s="2" t="s">
        <v>633</v>
      </c>
      <c r="K143" s="8">
        <v>2310471350</v>
      </c>
      <c r="L143" s="5" t="s">
        <v>631</v>
      </c>
    </row>
    <row r="144" spans="1:12" ht="30" x14ac:dyDescent="0.25">
      <c r="A144" s="2" t="s">
        <v>11</v>
      </c>
      <c r="B144" s="2" t="s">
        <v>67</v>
      </c>
      <c r="C144" s="2" t="s">
        <v>67</v>
      </c>
      <c r="D144" s="2" t="s">
        <v>23</v>
      </c>
      <c r="E144" s="2" t="s">
        <v>29</v>
      </c>
      <c r="F144" s="8" t="str">
        <f>"1951198"</f>
        <v>1951198</v>
      </c>
      <c r="G144" s="2" t="s">
        <v>527</v>
      </c>
      <c r="H144" s="2" t="s">
        <v>529</v>
      </c>
      <c r="I144" s="8">
        <v>57019</v>
      </c>
      <c r="J144" s="2" t="s">
        <v>530</v>
      </c>
      <c r="K144" s="8">
        <v>2392076322</v>
      </c>
      <c r="L144" s="5" t="s">
        <v>528</v>
      </c>
    </row>
    <row r="145" spans="1:12" ht="30" x14ac:dyDescent="0.25">
      <c r="A145" s="2" t="s">
        <v>11</v>
      </c>
      <c r="B145" s="2" t="s">
        <v>94</v>
      </c>
      <c r="C145" s="2" t="s">
        <v>94</v>
      </c>
      <c r="D145" s="2" t="s">
        <v>23</v>
      </c>
      <c r="E145" s="2" t="s">
        <v>29</v>
      </c>
      <c r="F145" s="8" t="str">
        <f>"1969015"</f>
        <v>1969015</v>
      </c>
      <c r="G145" s="2" t="s">
        <v>572</v>
      </c>
      <c r="H145" s="2" t="s">
        <v>574</v>
      </c>
      <c r="I145" s="8">
        <v>57001</v>
      </c>
      <c r="J145" s="2" t="s">
        <v>575</v>
      </c>
      <c r="K145" s="8">
        <v>2310383062</v>
      </c>
      <c r="L145" s="5" t="s">
        <v>573</v>
      </c>
    </row>
    <row r="146" spans="1:12" ht="30" x14ac:dyDescent="0.25">
      <c r="A146" s="2" t="s">
        <v>11</v>
      </c>
      <c r="B146" s="2" t="s">
        <v>12</v>
      </c>
      <c r="C146" s="2" t="s">
        <v>12</v>
      </c>
      <c r="D146" s="2" t="s">
        <v>23</v>
      </c>
      <c r="E146" s="2" t="s">
        <v>29</v>
      </c>
      <c r="F146" s="8" t="str">
        <f>"1951020"</f>
        <v>1951020</v>
      </c>
      <c r="G146" s="2" t="s">
        <v>587</v>
      </c>
      <c r="H146" s="2" t="s">
        <v>306</v>
      </c>
      <c r="I146" s="8">
        <v>54622</v>
      </c>
      <c r="J146" s="2" t="s">
        <v>589</v>
      </c>
      <c r="K146" s="8">
        <v>2310235977</v>
      </c>
      <c r="L146" s="5" t="s">
        <v>588</v>
      </c>
    </row>
    <row r="147" spans="1:12" ht="30" x14ac:dyDescent="0.25">
      <c r="A147" s="2" t="s">
        <v>11</v>
      </c>
      <c r="B147" s="2" t="s">
        <v>76</v>
      </c>
      <c r="C147" s="2" t="s">
        <v>76</v>
      </c>
      <c r="D147" s="2" t="s">
        <v>23</v>
      </c>
      <c r="E147" s="2" t="s">
        <v>29</v>
      </c>
      <c r="F147" s="8" t="str">
        <f>"1951191"</f>
        <v>1951191</v>
      </c>
      <c r="G147" s="2" t="s">
        <v>105</v>
      </c>
      <c r="H147" s="2" t="s">
        <v>107</v>
      </c>
      <c r="I147" s="8">
        <v>55131</v>
      </c>
      <c r="J147" s="2" t="s">
        <v>108</v>
      </c>
      <c r="K147" s="8">
        <v>2310411300</v>
      </c>
      <c r="L147" s="5" t="s">
        <v>106</v>
      </c>
    </row>
    <row r="148" spans="1:12" ht="30" x14ac:dyDescent="0.25">
      <c r="A148" s="2" t="s">
        <v>11</v>
      </c>
      <c r="B148" s="2" t="s">
        <v>34</v>
      </c>
      <c r="C148" s="2" t="s">
        <v>35</v>
      </c>
      <c r="D148" s="2" t="s">
        <v>23</v>
      </c>
      <c r="E148" s="2" t="s">
        <v>29</v>
      </c>
      <c r="F148" s="8" t="str">
        <f>"1951052"</f>
        <v>1951052</v>
      </c>
      <c r="G148" s="2" t="s">
        <v>117</v>
      </c>
      <c r="H148" s="2" t="s">
        <v>119</v>
      </c>
      <c r="I148" s="8">
        <v>55534</v>
      </c>
      <c r="J148" s="2" t="s">
        <v>120</v>
      </c>
      <c r="K148" s="8">
        <v>2310947900</v>
      </c>
      <c r="L148" s="5" t="s">
        <v>118</v>
      </c>
    </row>
    <row r="149" spans="1:12" ht="30" x14ac:dyDescent="0.25">
      <c r="A149" s="2" t="s">
        <v>11</v>
      </c>
      <c r="B149" s="2" t="s">
        <v>12</v>
      </c>
      <c r="C149" s="2" t="s">
        <v>12</v>
      </c>
      <c r="D149" s="2" t="s">
        <v>23</v>
      </c>
      <c r="E149" s="2" t="s">
        <v>29</v>
      </c>
      <c r="F149" s="8" t="str">
        <f>"1951240"</f>
        <v>1951240</v>
      </c>
      <c r="G149" s="2" t="s">
        <v>241</v>
      </c>
      <c r="H149" s="2" t="s">
        <v>243</v>
      </c>
      <c r="I149" s="8">
        <v>54250</v>
      </c>
      <c r="J149" s="2" t="s">
        <v>244</v>
      </c>
      <c r="K149" s="8">
        <v>2310308920</v>
      </c>
      <c r="L149" s="5" t="s">
        <v>242</v>
      </c>
    </row>
    <row r="150" spans="1:12" ht="30" x14ac:dyDescent="0.25">
      <c r="A150" s="2" t="s">
        <v>11</v>
      </c>
      <c r="B150" s="2" t="s">
        <v>12</v>
      </c>
      <c r="C150" s="2" t="s">
        <v>12</v>
      </c>
      <c r="D150" s="2" t="s">
        <v>23</v>
      </c>
      <c r="E150" s="2" t="s">
        <v>29</v>
      </c>
      <c r="F150" s="8" t="str">
        <f>"1951250"</f>
        <v>1951250</v>
      </c>
      <c r="G150" s="2" t="s">
        <v>185</v>
      </c>
      <c r="H150" s="2" t="s">
        <v>187</v>
      </c>
      <c r="I150" s="8">
        <v>54250</v>
      </c>
      <c r="J150" s="2" t="s">
        <v>188</v>
      </c>
      <c r="K150" s="8">
        <v>2310316897</v>
      </c>
      <c r="L150" s="5" t="s">
        <v>186</v>
      </c>
    </row>
    <row r="151" spans="1:12" ht="30" x14ac:dyDescent="0.25">
      <c r="A151" s="2" t="s">
        <v>11</v>
      </c>
      <c r="B151" s="2" t="s">
        <v>12</v>
      </c>
      <c r="C151" s="2" t="s">
        <v>12</v>
      </c>
      <c r="D151" s="2" t="s">
        <v>23</v>
      </c>
      <c r="E151" s="2" t="s">
        <v>29</v>
      </c>
      <c r="F151" s="8" t="str">
        <f>"1951251"</f>
        <v>1951251</v>
      </c>
      <c r="G151" s="2" t="s">
        <v>495</v>
      </c>
      <c r="H151" s="2" t="s">
        <v>497</v>
      </c>
      <c r="I151" s="8">
        <v>54249</v>
      </c>
      <c r="J151" s="2" t="s">
        <v>498</v>
      </c>
      <c r="K151" s="8">
        <v>2310303063</v>
      </c>
      <c r="L151" s="5" t="s">
        <v>496</v>
      </c>
    </row>
    <row r="152" spans="1:12" ht="30" x14ac:dyDescent="0.25">
      <c r="A152" s="2" t="s">
        <v>11</v>
      </c>
      <c r="B152" s="2" t="s">
        <v>12</v>
      </c>
      <c r="C152" s="2" t="s">
        <v>12</v>
      </c>
      <c r="D152" s="2" t="s">
        <v>23</v>
      </c>
      <c r="E152" s="2" t="s">
        <v>29</v>
      </c>
      <c r="F152" s="8" t="str">
        <f>"1951030"</f>
        <v>1951030</v>
      </c>
      <c r="G152" s="2" t="s">
        <v>177</v>
      </c>
      <c r="H152" s="2" t="s">
        <v>179</v>
      </c>
      <c r="I152" s="8">
        <v>54634</v>
      </c>
      <c r="J152" s="2" t="s">
        <v>180</v>
      </c>
      <c r="K152" s="8">
        <v>2310209987</v>
      </c>
      <c r="L152" s="5" t="s">
        <v>178</v>
      </c>
    </row>
    <row r="153" spans="1:12" ht="45" x14ac:dyDescent="0.25">
      <c r="A153" s="2" t="s">
        <v>11</v>
      </c>
      <c r="B153" s="2" t="s">
        <v>76</v>
      </c>
      <c r="C153" s="2" t="s">
        <v>76</v>
      </c>
      <c r="D153" s="2" t="s">
        <v>23</v>
      </c>
      <c r="E153" s="2" t="s">
        <v>29</v>
      </c>
      <c r="F153" s="8" t="str">
        <f>"1951195"</f>
        <v>1951195</v>
      </c>
      <c r="G153" s="2" t="s">
        <v>113</v>
      </c>
      <c r="H153" s="2" t="s">
        <v>115</v>
      </c>
      <c r="I153" s="8">
        <v>55132</v>
      </c>
      <c r="J153" s="2" t="s">
        <v>116</v>
      </c>
      <c r="K153" s="8">
        <v>2310437720</v>
      </c>
      <c r="L153" s="5" t="s">
        <v>114</v>
      </c>
    </row>
    <row r="154" spans="1:12" ht="30" x14ac:dyDescent="0.25">
      <c r="A154" s="2" t="s">
        <v>11</v>
      </c>
      <c r="B154" s="2" t="s">
        <v>12</v>
      </c>
      <c r="C154" s="2" t="s">
        <v>12</v>
      </c>
      <c r="D154" s="2" t="s">
        <v>23</v>
      </c>
      <c r="E154" s="2" t="s">
        <v>29</v>
      </c>
      <c r="F154" s="8" t="str">
        <f>"1951040"</f>
        <v>1951040</v>
      </c>
      <c r="G154" s="2" t="s">
        <v>46</v>
      </c>
      <c r="H154" s="2" t="s">
        <v>48</v>
      </c>
      <c r="I154" s="8">
        <v>54630</v>
      </c>
      <c r="J154" s="2" t="s">
        <v>49</v>
      </c>
      <c r="K154" s="8">
        <v>2310519194</v>
      </c>
      <c r="L154" s="5" t="s">
        <v>47</v>
      </c>
    </row>
    <row r="155" spans="1:12" ht="30" x14ac:dyDescent="0.25">
      <c r="A155" s="2" t="s">
        <v>11</v>
      </c>
      <c r="B155" s="2" t="s">
        <v>76</v>
      </c>
      <c r="C155" s="2" t="s">
        <v>76</v>
      </c>
      <c r="D155" s="2" t="s">
        <v>23</v>
      </c>
      <c r="E155" s="2" t="s">
        <v>29</v>
      </c>
      <c r="F155" s="8" t="str">
        <f>"1951080"</f>
        <v>1951080</v>
      </c>
      <c r="G155" s="2" t="s">
        <v>460</v>
      </c>
      <c r="H155" s="2" t="s">
        <v>462</v>
      </c>
      <c r="I155" s="8">
        <v>55134</v>
      </c>
      <c r="J155" s="2" t="s">
        <v>463</v>
      </c>
      <c r="K155" s="8">
        <v>2310434209</v>
      </c>
      <c r="L155" s="5" t="s">
        <v>461</v>
      </c>
    </row>
    <row r="156" spans="1:12" ht="41.25" customHeight="1" x14ac:dyDescent="0.25">
      <c r="A156" s="2" t="s">
        <v>11</v>
      </c>
      <c r="B156" s="2" t="s">
        <v>12</v>
      </c>
      <c r="C156" s="2" t="s">
        <v>12</v>
      </c>
      <c r="D156" s="2" t="s">
        <v>23</v>
      </c>
      <c r="E156" s="2" t="s">
        <v>29</v>
      </c>
      <c r="F156" s="8" t="str">
        <f>"1951050"</f>
        <v>1951050</v>
      </c>
      <c r="G156" s="2" t="s">
        <v>159</v>
      </c>
      <c r="H156" s="2" t="s">
        <v>161</v>
      </c>
      <c r="I156" s="8">
        <v>54645</v>
      </c>
      <c r="J156" s="2" t="s">
        <v>162</v>
      </c>
      <c r="K156" s="8">
        <v>2310831776</v>
      </c>
      <c r="L156" s="5" t="s">
        <v>160</v>
      </c>
    </row>
    <row r="157" spans="1:12" ht="30" x14ac:dyDescent="0.25">
      <c r="A157" s="2" t="s">
        <v>11</v>
      </c>
      <c r="B157" s="2" t="s">
        <v>76</v>
      </c>
      <c r="C157" s="2" t="s">
        <v>76</v>
      </c>
      <c r="D157" s="2" t="s">
        <v>23</v>
      </c>
      <c r="E157" s="2" t="s">
        <v>29</v>
      </c>
      <c r="F157" s="8" t="str">
        <f>"1951011"</f>
        <v>1951011</v>
      </c>
      <c r="G157" s="2" t="s">
        <v>141</v>
      </c>
      <c r="H157" s="2" t="s">
        <v>143</v>
      </c>
      <c r="I157" s="8">
        <v>55134</v>
      </c>
      <c r="J157" s="2" t="s">
        <v>144</v>
      </c>
      <c r="K157" s="8">
        <v>2310433433</v>
      </c>
      <c r="L157" s="5" t="s">
        <v>142</v>
      </c>
    </row>
    <row r="158" spans="1:12" ht="30" x14ac:dyDescent="0.25">
      <c r="A158" s="2" t="s">
        <v>11</v>
      </c>
      <c r="B158" s="2" t="s">
        <v>76</v>
      </c>
      <c r="C158" s="2" t="s">
        <v>76</v>
      </c>
      <c r="D158" s="2" t="s">
        <v>23</v>
      </c>
      <c r="E158" s="2" t="s">
        <v>29</v>
      </c>
      <c r="F158" s="8" t="str">
        <f>"1951012"</f>
        <v>1951012</v>
      </c>
      <c r="G158" s="2" t="s">
        <v>145</v>
      </c>
      <c r="H158" s="2" t="s">
        <v>147</v>
      </c>
      <c r="I158" s="8">
        <v>55132</v>
      </c>
      <c r="J158" s="2" t="s">
        <v>148</v>
      </c>
      <c r="K158" s="8">
        <v>2310444261</v>
      </c>
      <c r="L158" s="5" t="s">
        <v>146</v>
      </c>
    </row>
    <row r="159" spans="1:12" ht="30" x14ac:dyDescent="0.25">
      <c r="A159" s="2" t="s">
        <v>11</v>
      </c>
      <c r="B159" s="2" t="s">
        <v>12</v>
      </c>
      <c r="C159" s="2" t="s">
        <v>12</v>
      </c>
      <c r="D159" s="2" t="s">
        <v>23</v>
      </c>
      <c r="E159" s="2" t="s">
        <v>29</v>
      </c>
      <c r="F159" s="8" t="str">
        <f>"1951070"</f>
        <v>1951070</v>
      </c>
      <c r="G159" s="2" t="s">
        <v>238</v>
      </c>
      <c r="H159" s="2" t="s">
        <v>17</v>
      </c>
      <c r="I159" s="8">
        <v>54634</v>
      </c>
      <c r="J159" s="2" t="s">
        <v>240</v>
      </c>
      <c r="K159" s="8">
        <v>2310205287</v>
      </c>
      <c r="L159" s="5" t="s">
        <v>239</v>
      </c>
    </row>
    <row r="160" spans="1:12" ht="30" x14ac:dyDescent="0.25">
      <c r="A160" s="2" t="s">
        <v>11</v>
      </c>
      <c r="B160" s="2" t="s">
        <v>76</v>
      </c>
      <c r="C160" s="2" t="s">
        <v>76</v>
      </c>
      <c r="D160" s="2" t="s">
        <v>23</v>
      </c>
      <c r="E160" s="2" t="s">
        <v>29</v>
      </c>
      <c r="F160" s="8" t="str">
        <f>"1951013"</f>
        <v>1951013</v>
      </c>
      <c r="G160" s="2" t="s">
        <v>137</v>
      </c>
      <c r="H160" s="2" t="s">
        <v>139</v>
      </c>
      <c r="I160" s="8">
        <v>55133</v>
      </c>
      <c r="J160" s="2" t="s">
        <v>140</v>
      </c>
      <c r="K160" s="8">
        <v>2310413433</v>
      </c>
      <c r="L160" s="5" t="s">
        <v>138</v>
      </c>
    </row>
    <row r="161" spans="1:12" ht="30" x14ac:dyDescent="0.25">
      <c r="A161" s="2" t="s">
        <v>11</v>
      </c>
      <c r="B161" s="2" t="s">
        <v>12</v>
      </c>
      <c r="C161" s="2" t="s">
        <v>12</v>
      </c>
      <c r="D161" s="2" t="s">
        <v>23</v>
      </c>
      <c r="E161" s="2" t="s">
        <v>29</v>
      </c>
      <c r="F161" s="8" t="str">
        <f>"1951053"</f>
        <v>1951053</v>
      </c>
      <c r="G161" s="2" t="s">
        <v>109</v>
      </c>
      <c r="H161" s="2" t="s">
        <v>111</v>
      </c>
      <c r="I161" s="8">
        <v>54643</v>
      </c>
      <c r="J161" s="2" t="s">
        <v>112</v>
      </c>
      <c r="K161" s="8">
        <v>2310816800</v>
      </c>
      <c r="L161" s="5" t="s">
        <v>110</v>
      </c>
    </row>
    <row r="162" spans="1:12" ht="30" x14ac:dyDescent="0.25">
      <c r="A162" s="2" t="s">
        <v>11</v>
      </c>
      <c r="B162" s="2" t="s">
        <v>34</v>
      </c>
      <c r="C162" s="2" t="s">
        <v>41</v>
      </c>
      <c r="D162" s="2" t="s">
        <v>23</v>
      </c>
      <c r="E162" s="2" t="s">
        <v>29</v>
      </c>
      <c r="F162" s="8" t="str">
        <f>"1952020"</f>
        <v>1952020</v>
      </c>
      <c r="G162" s="2" t="s">
        <v>218</v>
      </c>
      <c r="H162" s="2" t="s">
        <v>220</v>
      </c>
      <c r="I162" s="8">
        <v>57010</v>
      </c>
      <c r="J162" s="2" t="s">
        <v>221</v>
      </c>
      <c r="K162" s="8">
        <v>2310357515</v>
      </c>
      <c r="L162" s="5" t="s">
        <v>219</v>
      </c>
    </row>
    <row r="163" spans="1:12" ht="30" x14ac:dyDescent="0.25">
      <c r="A163" s="2" t="s">
        <v>11</v>
      </c>
      <c r="B163" s="2" t="s">
        <v>34</v>
      </c>
      <c r="C163" s="2" t="s">
        <v>41</v>
      </c>
      <c r="D163" s="2" t="s">
        <v>23</v>
      </c>
      <c r="E163" s="2" t="s">
        <v>29</v>
      </c>
      <c r="F163" s="8" t="str">
        <f>"1959015"</f>
        <v>1959015</v>
      </c>
      <c r="G163" s="2" t="s">
        <v>564</v>
      </c>
      <c r="H163" s="2" t="s">
        <v>335</v>
      </c>
      <c r="I163" s="8">
        <v>57010</v>
      </c>
      <c r="J163" s="2" t="s">
        <v>566</v>
      </c>
      <c r="K163" s="8">
        <v>2310678853</v>
      </c>
      <c r="L163" s="5" t="s">
        <v>565</v>
      </c>
    </row>
    <row r="164" spans="1:12" ht="30" x14ac:dyDescent="0.25">
      <c r="A164" s="2" t="s">
        <v>11</v>
      </c>
      <c r="B164" s="2" t="s">
        <v>34</v>
      </c>
      <c r="C164" s="2" t="s">
        <v>41</v>
      </c>
      <c r="D164" s="2" t="s">
        <v>23</v>
      </c>
      <c r="E164" s="2" t="s">
        <v>29</v>
      </c>
      <c r="F164" s="8" t="str">
        <f>"1959013"</f>
        <v>1959013</v>
      </c>
      <c r="G164" s="2" t="s">
        <v>42</v>
      </c>
      <c r="H164" s="2" t="s">
        <v>44</v>
      </c>
      <c r="I164" s="8">
        <v>57010</v>
      </c>
      <c r="J164" s="2" t="s">
        <v>45</v>
      </c>
      <c r="K164" s="8">
        <v>2310349700</v>
      </c>
      <c r="L164" s="5" t="s">
        <v>43</v>
      </c>
    </row>
    <row r="165" spans="1:12" ht="30" x14ac:dyDescent="0.25">
      <c r="A165" s="2" t="s">
        <v>11</v>
      </c>
      <c r="B165" s="2" t="s">
        <v>94</v>
      </c>
      <c r="C165" s="2" t="s">
        <v>100</v>
      </c>
      <c r="D165" s="2" t="s">
        <v>23</v>
      </c>
      <c r="E165" s="2" t="s">
        <v>29</v>
      </c>
      <c r="F165" s="8" t="str">
        <f>"1965010"</f>
        <v>1965010</v>
      </c>
      <c r="G165" s="2" t="s">
        <v>101</v>
      </c>
      <c r="H165" s="2" t="s">
        <v>103</v>
      </c>
      <c r="I165" s="8">
        <v>57500</v>
      </c>
      <c r="J165" s="2" t="s">
        <v>104</v>
      </c>
      <c r="K165" s="8">
        <v>2392063745</v>
      </c>
      <c r="L165" s="5" t="s">
        <v>102</v>
      </c>
    </row>
    <row r="166" spans="1:12" ht="45" x14ac:dyDescent="0.25">
      <c r="A166" s="2" t="s">
        <v>11</v>
      </c>
      <c r="B166" s="2" t="s">
        <v>12</v>
      </c>
      <c r="C166" s="2" t="s">
        <v>12</v>
      </c>
      <c r="D166" s="2" t="s">
        <v>23</v>
      </c>
      <c r="E166" s="2" t="s">
        <v>24</v>
      </c>
      <c r="F166" s="8" t="str">
        <f>"1951231"</f>
        <v>1951231</v>
      </c>
      <c r="G166" s="2" t="s">
        <v>25</v>
      </c>
      <c r="H166" s="2" t="s">
        <v>27</v>
      </c>
      <c r="I166" s="8">
        <v>54621</v>
      </c>
      <c r="J166" s="2" t="s">
        <v>28</v>
      </c>
      <c r="K166" s="8">
        <v>2310251622</v>
      </c>
      <c r="L166" s="5" t="s">
        <v>26</v>
      </c>
    </row>
    <row r="167" spans="1:12" ht="30" x14ac:dyDescent="0.25">
      <c r="A167" s="2" t="s">
        <v>11</v>
      </c>
      <c r="B167" s="2" t="s">
        <v>12</v>
      </c>
      <c r="C167" s="2" t="s">
        <v>12</v>
      </c>
      <c r="D167" s="2" t="s">
        <v>23</v>
      </c>
      <c r="E167" s="2" t="s">
        <v>210</v>
      </c>
      <c r="F167" s="8" t="str">
        <f>"1951004"</f>
        <v>1951004</v>
      </c>
      <c r="G167" s="2" t="s">
        <v>211</v>
      </c>
      <c r="H167" s="2" t="s">
        <v>59</v>
      </c>
      <c r="I167" s="8">
        <v>54453</v>
      </c>
      <c r="J167" s="2" t="s">
        <v>213</v>
      </c>
      <c r="K167" s="8">
        <v>2310908700</v>
      </c>
      <c r="L167" s="5" t="s">
        <v>212</v>
      </c>
    </row>
    <row r="168" spans="1:12" ht="30" x14ac:dyDescent="0.25">
      <c r="A168" s="2" t="s">
        <v>11</v>
      </c>
      <c r="B168" s="2" t="s">
        <v>12</v>
      </c>
      <c r="C168" s="2" t="s">
        <v>12</v>
      </c>
      <c r="D168" s="2" t="s">
        <v>23</v>
      </c>
      <c r="E168" s="2" t="s">
        <v>210</v>
      </c>
      <c r="F168" s="8" t="str">
        <f>"1951005"</f>
        <v>1951005</v>
      </c>
      <c r="G168" s="2" t="s">
        <v>222</v>
      </c>
      <c r="H168" s="2" t="s">
        <v>224</v>
      </c>
      <c r="I168" s="8">
        <v>54621</v>
      </c>
      <c r="J168" s="2" t="s">
        <v>225</v>
      </c>
      <c r="K168" s="8">
        <v>2310854440</v>
      </c>
      <c r="L168" s="5" t="s">
        <v>223</v>
      </c>
    </row>
    <row r="169" spans="1:12" ht="30.75" customHeight="1" x14ac:dyDescent="0.25">
      <c r="A169" s="2" t="s">
        <v>11</v>
      </c>
      <c r="B169" s="2" t="s">
        <v>67</v>
      </c>
      <c r="C169" s="2" t="s">
        <v>68</v>
      </c>
      <c r="D169" s="2" t="s">
        <v>69</v>
      </c>
      <c r="E169" s="2" t="s">
        <v>70</v>
      </c>
      <c r="F169" s="8" t="str">
        <f>"SEK067"</f>
        <v>SEK067</v>
      </c>
      <c r="G169" s="2" t="s">
        <v>71</v>
      </c>
      <c r="H169" s="2" t="s">
        <v>74</v>
      </c>
      <c r="I169" s="8">
        <v>57500</v>
      </c>
      <c r="J169" s="2" t="s">
        <v>75</v>
      </c>
      <c r="K169" s="8">
        <v>2392042103</v>
      </c>
      <c r="L169" s="5" t="s">
        <v>72</v>
      </c>
    </row>
    <row r="170" spans="1:12" ht="30.75" customHeight="1" x14ac:dyDescent="0.25">
      <c r="A170" s="2" t="s">
        <v>11</v>
      </c>
      <c r="B170" s="2" t="s">
        <v>76</v>
      </c>
      <c r="C170" s="2" t="s">
        <v>76</v>
      </c>
      <c r="D170" s="2" t="s">
        <v>69</v>
      </c>
      <c r="E170" s="2" t="s">
        <v>70</v>
      </c>
      <c r="F170" s="8" t="str">
        <f>"1915001"</f>
        <v>1915001</v>
      </c>
      <c r="G170" s="2" t="s">
        <v>657</v>
      </c>
      <c r="H170" s="2" t="s">
        <v>659</v>
      </c>
      <c r="I170" s="8">
        <v>55134</v>
      </c>
      <c r="J170" s="2" t="s">
        <v>660</v>
      </c>
      <c r="K170" s="8">
        <v>2310480123</v>
      </c>
      <c r="L170" s="5" t="s">
        <v>658</v>
      </c>
    </row>
    <row r="171" spans="1:12" ht="30.75" customHeight="1" x14ac:dyDescent="0.25">
      <c r="A171" s="2" t="s">
        <v>11</v>
      </c>
      <c r="B171" s="2" t="s">
        <v>12</v>
      </c>
      <c r="C171" s="2" t="s">
        <v>12</v>
      </c>
      <c r="D171" s="2" t="s">
        <v>69</v>
      </c>
      <c r="E171" s="2" t="s">
        <v>70</v>
      </c>
      <c r="F171" s="8" t="str">
        <f>"SEK063"</f>
        <v>SEK063</v>
      </c>
      <c r="G171" s="2" t="s">
        <v>246</v>
      </c>
      <c r="H171" s="2" t="s">
        <v>65</v>
      </c>
      <c r="I171" s="8">
        <v>54639</v>
      </c>
      <c r="J171" s="2" t="s">
        <v>248</v>
      </c>
      <c r="K171" s="8">
        <v>2310889926</v>
      </c>
      <c r="L171" s="5" t="s">
        <v>247</v>
      </c>
    </row>
    <row r="172" spans="1:12" ht="30.75" customHeight="1" x14ac:dyDescent="0.25">
      <c r="A172" s="2" t="s">
        <v>11</v>
      </c>
      <c r="B172" s="2" t="s">
        <v>12</v>
      </c>
      <c r="C172" s="2" t="s">
        <v>12</v>
      </c>
      <c r="D172" s="2" t="s">
        <v>69</v>
      </c>
      <c r="E172" s="2" t="s">
        <v>70</v>
      </c>
      <c r="F172" s="8" t="str">
        <f>"SEK061"</f>
        <v>SEK061</v>
      </c>
      <c r="G172" s="2" t="s">
        <v>296</v>
      </c>
      <c r="H172" s="2" t="s">
        <v>232</v>
      </c>
      <c r="I172" s="8">
        <v>54627</v>
      </c>
      <c r="J172" s="2" t="s">
        <v>298</v>
      </c>
      <c r="K172" s="8">
        <v>2310553721</v>
      </c>
      <c r="L172" s="5" t="s">
        <v>297</v>
      </c>
    </row>
    <row r="173" spans="1:12" ht="45" x14ac:dyDescent="0.25">
      <c r="A173" s="2" t="s">
        <v>686</v>
      </c>
      <c r="B173" s="2" t="s">
        <v>740</v>
      </c>
      <c r="C173" s="2" t="s">
        <v>746</v>
      </c>
      <c r="D173" s="2" t="s">
        <v>13</v>
      </c>
      <c r="E173" s="2" t="s">
        <v>503</v>
      </c>
      <c r="F173" s="8" t="str">
        <f>"1901192"</f>
        <v>1901192</v>
      </c>
      <c r="G173" s="2" t="s">
        <v>1162</v>
      </c>
      <c r="H173" s="2" t="s">
        <v>1164</v>
      </c>
      <c r="I173" s="8">
        <v>56224</v>
      </c>
      <c r="J173" s="2" t="s">
        <v>1165</v>
      </c>
      <c r="K173" s="8">
        <v>2310602559</v>
      </c>
      <c r="L173" s="5" t="s">
        <v>1163</v>
      </c>
    </row>
    <row r="174" spans="1:12" ht="45" x14ac:dyDescent="0.25">
      <c r="A174" s="2" t="s">
        <v>686</v>
      </c>
      <c r="B174" s="2" t="s">
        <v>799</v>
      </c>
      <c r="C174" s="2" t="s">
        <v>984</v>
      </c>
      <c r="D174" s="2" t="s">
        <v>13</v>
      </c>
      <c r="E174" s="2" t="s">
        <v>50</v>
      </c>
      <c r="F174" s="8" t="str">
        <f>"1951006"</f>
        <v>1951006</v>
      </c>
      <c r="G174" s="2" t="s">
        <v>1292</v>
      </c>
      <c r="H174" s="2" t="s">
        <v>1294</v>
      </c>
      <c r="I174" s="8">
        <v>57010</v>
      </c>
      <c r="J174" s="2" t="s">
        <v>1295</v>
      </c>
      <c r="K174" s="8">
        <v>2310676280</v>
      </c>
      <c r="L174" s="5" t="s">
        <v>1293</v>
      </c>
    </row>
    <row r="175" spans="1:12" ht="30" x14ac:dyDescent="0.25">
      <c r="A175" s="2" t="s">
        <v>686</v>
      </c>
      <c r="B175" s="2" t="s">
        <v>783</v>
      </c>
      <c r="C175" s="2" t="s">
        <v>784</v>
      </c>
      <c r="D175" s="2" t="s">
        <v>13</v>
      </c>
      <c r="E175" s="2" t="s">
        <v>303</v>
      </c>
      <c r="F175" s="8" t="str">
        <f>"1901255"</f>
        <v>1901255</v>
      </c>
      <c r="G175" s="2" t="s">
        <v>1194</v>
      </c>
      <c r="H175" s="2" t="s">
        <v>1196</v>
      </c>
      <c r="I175" s="8">
        <v>56121</v>
      </c>
      <c r="J175" s="2" t="s">
        <v>1197</v>
      </c>
      <c r="K175" s="8">
        <v>2310742004</v>
      </c>
      <c r="L175" s="5" t="s">
        <v>1195</v>
      </c>
    </row>
    <row r="176" spans="1:12" ht="30" x14ac:dyDescent="0.25">
      <c r="A176" s="2" t="s">
        <v>686</v>
      </c>
      <c r="B176" s="2" t="s">
        <v>731</v>
      </c>
      <c r="C176" s="2" t="s">
        <v>778</v>
      </c>
      <c r="D176" s="2" t="s">
        <v>13</v>
      </c>
      <c r="E176" s="2" t="s">
        <v>14</v>
      </c>
      <c r="F176" s="8" t="str">
        <f>"1901220"</f>
        <v>1901220</v>
      </c>
      <c r="G176" s="2" t="s">
        <v>1223</v>
      </c>
      <c r="H176" s="2" t="s">
        <v>1225</v>
      </c>
      <c r="I176" s="8">
        <v>57003</v>
      </c>
      <c r="J176" s="2" t="s">
        <v>1226</v>
      </c>
      <c r="K176" s="8">
        <v>2310701366</v>
      </c>
      <c r="L176" s="5" t="s">
        <v>1224</v>
      </c>
    </row>
    <row r="177" spans="1:12" ht="30" x14ac:dyDescent="0.25">
      <c r="A177" s="2" t="s">
        <v>686</v>
      </c>
      <c r="B177" s="2" t="s">
        <v>731</v>
      </c>
      <c r="C177" s="2" t="s">
        <v>773</v>
      </c>
      <c r="D177" s="2" t="s">
        <v>13</v>
      </c>
      <c r="E177" s="2" t="s">
        <v>14</v>
      </c>
      <c r="F177" s="8" t="str">
        <f>"1906010"</f>
        <v>1906010</v>
      </c>
      <c r="G177" s="2" t="s">
        <v>1081</v>
      </c>
      <c r="H177" s="2" t="s">
        <v>1083</v>
      </c>
      <c r="I177" s="8">
        <v>57100</v>
      </c>
      <c r="J177" s="2" t="s">
        <v>1084</v>
      </c>
      <c r="K177" s="8">
        <v>2391051247</v>
      </c>
      <c r="L177" s="5" t="s">
        <v>1082</v>
      </c>
    </row>
    <row r="178" spans="1:12" ht="30" x14ac:dyDescent="0.25">
      <c r="A178" s="2" t="s">
        <v>686</v>
      </c>
      <c r="B178" s="2" t="s">
        <v>869</v>
      </c>
      <c r="C178" s="2" t="s">
        <v>869</v>
      </c>
      <c r="D178" s="2" t="s">
        <v>13</v>
      </c>
      <c r="E178" s="2" t="s">
        <v>14</v>
      </c>
      <c r="F178" s="8" t="str">
        <f>"1914010"</f>
        <v>1914010</v>
      </c>
      <c r="G178" s="2" t="s">
        <v>1049</v>
      </c>
      <c r="H178" s="2" t="s">
        <v>1051</v>
      </c>
      <c r="I178" s="8">
        <v>57013</v>
      </c>
      <c r="J178" s="2" t="s">
        <v>1052</v>
      </c>
      <c r="K178" s="8">
        <v>2310696060</v>
      </c>
      <c r="L178" s="5" t="s">
        <v>1050</v>
      </c>
    </row>
    <row r="179" spans="1:12" ht="30" x14ac:dyDescent="0.25">
      <c r="A179" s="2" t="s">
        <v>686</v>
      </c>
      <c r="B179" s="2" t="s">
        <v>783</v>
      </c>
      <c r="C179" s="2" t="s">
        <v>784</v>
      </c>
      <c r="D179" s="2" t="s">
        <v>13</v>
      </c>
      <c r="E179" s="2" t="s">
        <v>14</v>
      </c>
      <c r="F179" s="8" t="str">
        <f>"1901260"</f>
        <v>1901260</v>
      </c>
      <c r="G179" s="2" t="s">
        <v>1093</v>
      </c>
      <c r="H179" s="2" t="s">
        <v>1095</v>
      </c>
      <c r="I179" s="8">
        <v>56121</v>
      </c>
      <c r="J179" s="2" t="s">
        <v>1096</v>
      </c>
      <c r="K179" s="8">
        <v>2310731300</v>
      </c>
      <c r="L179" s="5" t="s">
        <v>1094</v>
      </c>
    </row>
    <row r="180" spans="1:12" ht="30" x14ac:dyDescent="0.25">
      <c r="A180" s="2" t="s">
        <v>686</v>
      </c>
      <c r="B180" s="2" t="s">
        <v>740</v>
      </c>
      <c r="C180" s="2" t="s">
        <v>741</v>
      </c>
      <c r="D180" s="2" t="s">
        <v>13</v>
      </c>
      <c r="E180" s="2" t="s">
        <v>14</v>
      </c>
      <c r="F180" s="8" t="str">
        <f>"1901227"</f>
        <v>1901227</v>
      </c>
      <c r="G180" s="2" t="s">
        <v>1252</v>
      </c>
      <c r="H180" s="2" t="s">
        <v>1254</v>
      </c>
      <c r="I180" s="8">
        <v>56334</v>
      </c>
      <c r="J180" s="2" t="s">
        <v>1255</v>
      </c>
      <c r="K180" s="8">
        <v>2310765777</v>
      </c>
      <c r="L180" s="5" t="s">
        <v>1253</v>
      </c>
    </row>
    <row r="181" spans="1:12" ht="30" x14ac:dyDescent="0.25">
      <c r="A181" s="2" t="s">
        <v>686</v>
      </c>
      <c r="B181" s="2" t="s">
        <v>704</v>
      </c>
      <c r="C181" s="2" t="s">
        <v>789</v>
      </c>
      <c r="D181" s="2" t="s">
        <v>13</v>
      </c>
      <c r="E181" s="2" t="s">
        <v>14</v>
      </c>
      <c r="F181" s="8" t="str">
        <f>"1909016"</f>
        <v>1909016</v>
      </c>
      <c r="G181" s="2" t="s">
        <v>790</v>
      </c>
      <c r="H181" s="2" t="s">
        <v>792</v>
      </c>
      <c r="I181" s="8">
        <v>56429</v>
      </c>
      <c r="J181" s="2" t="s">
        <v>793</v>
      </c>
      <c r="K181" s="8">
        <v>2310681695</v>
      </c>
      <c r="L181" s="5" t="s">
        <v>791</v>
      </c>
    </row>
    <row r="182" spans="1:12" ht="30" x14ac:dyDescent="0.25">
      <c r="A182" s="2" t="s">
        <v>686</v>
      </c>
      <c r="B182" s="2" t="s">
        <v>740</v>
      </c>
      <c r="C182" s="2" t="s">
        <v>746</v>
      </c>
      <c r="D182" s="2" t="s">
        <v>13</v>
      </c>
      <c r="E182" s="2" t="s">
        <v>14</v>
      </c>
      <c r="F182" s="8" t="str">
        <f>"1901266"</f>
        <v>1901266</v>
      </c>
      <c r="G182" s="2" t="s">
        <v>1100</v>
      </c>
      <c r="H182" s="2" t="s">
        <v>1102</v>
      </c>
      <c r="I182" s="8">
        <v>56224</v>
      </c>
      <c r="J182" s="2" t="s">
        <v>1103</v>
      </c>
      <c r="K182" s="8">
        <v>2310764026</v>
      </c>
      <c r="L182" s="5" t="s">
        <v>1101</v>
      </c>
    </row>
    <row r="183" spans="1:12" ht="30" x14ac:dyDescent="0.25">
      <c r="A183" s="2" t="s">
        <v>686</v>
      </c>
      <c r="B183" s="2" t="s">
        <v>710</v>
      </c>
      <c r="C183" s="2" t="s">
        <v>761</v>
      </c>
      <c r="D183" s="2" t="s">
        <v>13</v>
      </c>
      <c r="E183" s="2" t="s">
        <v>14</v>
      </c>
      <c r="F183" s="8" t="str">
        <f>"1918010"</f>
        <v>1918010</v>
      </c>
      <c r="G183" s="2" t="s">
        <v>1205</v>
      </c>
      <c r="H183" s="2" t="s">
        <v>1207</v>
      </c>
      <c r="I183" s="8">
        <v>57400</v>
      </c>
      <c r="J183" s="2" t="s">
        <v>1208</v>
      </c>
      <c r="K183" s="8">
        <v>2310796601</v>
      </c>
      <c r="L183" s="5" t="s">
        <v>1206</v>
      </c>
    </row>
    <row r="184" spans="1:12" ht="30" x14ac:dyDescent="0.25">
      <c r="A184" s="2" t="s">
        <v>686</v>
      </c>
      <c r="B184" s="2" t="s">
        <v>693</v>
      </c>
      <c r="C184" s="2" t="s">
        <v>693</v>
      </c>
      <c r="D184" s="2" t="s">
        <v>13</v>
      </c>
      <c r="E184" s="2" t="s">
        <v>14</v>
      </c>
      <c r="F184" s="8" t="str">
        <f>"1904010"</f>
        <v>1904010</v>
      </c>
      <c r="G184" s="2" t="s">
        <v>1032</v>
      </c>
      <c r="H184" s="2" t="s">
        <v>1034</v>
      </c>
      <c r="I184" s="8">
        <v>57200</v>
      </c>
      <c r="J184" s="2" t="s">
        <v>1035</v>
      </c>
      <c r="K184" s="8">
        <v>2394022537</v>
      </c>
      <c r="L184" s="5" t="s">
        <v>1033</v>
      </c>
    </row>
    <row r="185" spans="1:12" ht="30" x14ac:dyDescent="0.25">
      <c r="A185" s="2" t="s">
        <v>686</v>
      </c>
      <c r="B185" s="2" t="s">
        <v>783</v>
      </c>
      <c r="C185" s="2" t="s">
        <v>894</v>
      </c>
      <c r="D185" s="2" t="s">
        <v>13</v>
      </c>
      <c r="E185" s="2" t="s">
        <v>14</v>
      </c>
      <c r="F185" s="8" t="str">
        <f>"1901185"</f>
        <v>1901185</v>
      </c>
      <c r="G185" s="2" t="s">
        <v>1115</v>
      </c>
      <c r="H185" s="2" t="s">
        <v>1117</v>
      </c>
      <c r="I185" s="8">
        <v>56122</v>
      </c>
      <c r="J185" s="2" t="s">
        <v>1118</v>
      </c>
      <c r="K185" s="8">
        <v>2310732923</v>
      </c>
      <c r="L185" s="5" t="s">
        <v>1116</v>
      </c>
    </row>
    <row r="186" spans="1:12" ht="30" x14ac:dyDescent="0.25">
      <c r="A186" s="2" t="s">
        <v>686</v>
      </c>
      <c r="B186" s="2" t="s">
        <v>799</v>
      </c>
      <c r="C186" s="2" t="s">
        <v>800</v>
      </c>
      <c r="D186" s="2" t="s">
        <v>13</v>
      </c>
      <c r="E186" s="2" t="s">
        <v>14</v>
      </c>
      <c r="F186" s="8" t="str">
        <f>"1901228"</f>
        <v>1901228</v>
      </c>
      <c r="G186" s="2" t="s">
        <v>1213</v>
      </c>
      <c r="H186" s="2" t="s">
        <v>994</v>
      </c>
      <c r="I186" s="8">
        <v>56700</v>
      </c>
      <c r="J186" s="2" t="s">
        <v>1215</v>
      </c>
      <c r="K186" s="8">
        <v>2310622809</v>
      </c>
      <c r="L186" s="5" t="s">
        <v>1214</v>
      </c>
    </row>
    <row r="187" spans="1:12" ht="30" x14ac:dyDescent="0.25">
      <c r="A187" s="2" t="s">
        <v>686</v>
      </c>
      <c r="B187" s="2" t="s">
        <v>799</v>
      </c>
      <c r="C187" s="2" t="s">
        <v>984</v>
      </c>
      <c r="D187" s="2" t="s">
        <v>13</v>
      </c>
      <c r="E187" s="2" t="s">
        <v>14</v>
      </c>
      <c r="F187" s="8" t="str">
        <f>"1909018"</f>
        <v>1909018</v>
      </c>
      <c r="G187" s="2" t="s">
        <v>1174</v>
      </c>
      <c r="H187" s="2" t="s">
        <v>1176</v>
      </c>
      <c r="I187" s="8">
        <v>57010</v>
      </c>
      <c r="J187" s="2" t="s">
        <v>1177</v>
      </c>
      <c r="K187" s="8">
        <v>2310674659</v>
      </c>
      <c r="L187" s="5" t="s">
        <v>1175</v>
      </c>
    </row>
    <row r="188" spans="1:12" ht="30" x14ac:dyDescent="0.25">
      <c r="A188" s="2" t="s">
        <v>686</v>
      </c>
      <c r="B188" s="2" t="s">
        <v>704</v>
      </c>
      <c r="C188" s="2" t="s">
        <v>705</v>
      </c>
      <c r="D188" s="2" t="s">
        <v>13</v>
      </c>
      <c r="E188" s="2" t="s">
        <v>14</v>
      </c>
      <c r="F188" s="8" t="str">
        <f>"1901270"</f>
        <v>1901270</v>
      </c>
      <c r="G188" s="2" t="s">
        <v>1133</v>
      </c>
      <c r="H188" s="2" t="s">
        <v>1135</v>
      </c>
      <c r="I188" s="8">
        <v>56533</v>
      </c>
      <c r="J188" s="2" t="s">
        <v>1136</v>
      </c>
      <c r="K188" s="8">
        <v>2310655704</v>
      </c>
      <c r="L188" s="5" t="s">
        <v>1134</v>
      </c>
    </row>
    <row r="189" spans="1:12" ht="30" x14ac:dyDescent="0.25">
      <c r="A189" s="2" t="s">
        <v>686</v>
      </c>
      <c r="B189" s="2" t="s">
        <v>704</v>
      </c>
      <c r="C189" s="2" t="s">
        <v>844</v>
      </c>
      <c r="D189" s="2" t="s">
        <v>13</v>
      </c>
      <c r="E189" s="2" t="s">
        <v>14</v>
      </c>
      <c r="F189" s="8" t="str">
        <f>"1901060"</f>
        <v>1901060</v>
      </c>
      <c r="G189" s="2" t="s">
        <v>1097</v>
      </c>
      <c r="H189" s="2" t="s">
        <v>982</v>
      </c>
      <c r="I189" s="8">
        <v>56430</v>
      </c>
      <c r="J189" s="2" t="s">
        <v>1099</v>
      </c>
      <c r="K189" s="8">
        <v>2310657108</v>
      </c>
      <c r="L189" s="5" t="s">
        <v>1098</v>
      </c>
    </row>
    <row r="190" spans="1:12" ht="30" x14ac:dyDescent="0.25">
      <c r="A190" s="2" t="s">
        <v>686</v>
      </c>
      <c r="B190" s="2" t="s">
        <v>799</v>
      </c>
      <c r="C190" s="2" t="s">
        <v>827</v>
      </c>
      <c r="D190" s="2" t="s">
        <v>13</v>
      </c>
      <c r="E190" s="2" t="s">
        <v>14</v>
      </c>
      <c r="F190" s="8" t="str">
        <f>"1901256"</f>
        <v>1901256</v>
      </c>
      <c r="G190" s="2" t="s">
        <v>1137</v>
      </c>
      <c r="H190" s="2" t="s">
        <v>1139</v>
      </c>
      <c r="I190" s="8">
        <v>56626</v>
      </c>
      <c r="J190" s="2" t="s">
        <v>1140</v>
      </c>
      <c r="K190" s="8">
        <v>2310203027</v>
      </c>
      <c r="L190" s="5" t="s">
        <v>1138</v>
      </c>
    </row>
    <row r="191" spans="1:12" ht="30" x14ac:dyDescent="0.25">
      <c r="A191" s="2" t="s">
        <v>686</v>
      </c>
      <c r="B191" s="2" t="s">
        <v>710</v>
      </c>
      <c r="C191" s="2" t="s">
        <v>805</v>
      </c>
      <c r="D191" s="2" t="s">
        <v>13</v>
      </c>
      <c r="E191" s="2" t="s">
        <v>14</v>
      </c>
      <c r="F191" s="8" t="str">
        <f>"1913010"</f>
        <v>1913010</v>
      </c>
      <c r="G191" s="2" t="s">
        <v>1119</v>
      </c>
      <c r="H191" s="2" t="s">
        <v>810</v>
      </c>
      <c r="I191" s="8">
        <v>57300</v>
      </c>
      <c r="J191" s="2" t="s">
        <v>1121</v>
      </c>
      <c r="K191" s="8">
        <v>2310792216</v>
      </c>
      <c r="L191" s="5" t="s">
        <v>1120</v>
      </c>
    </row>
    <row r="192" spans="1:12" ht="30" x14ac:dyDescent="0.25">
      <c r="A192" s="2" t="s">
        <v>686</v>
      </c>
      <c r="B192" s="2" t="s">
        <v>731</v>
      </c>
      <c r="C192" s="2" t="s">
        <v>731</v>
      </c>
      <c r="D192" s="2" t="s">
        <v>13</v>
      </c>
      <c r="E192" s="2" t="s">
        <v>14</v>
      </c>
      <c r="F192" s="8" t="str">
        <f>"1906020"</f>
        <v>1906020</v>
      </c>
      <c r="G192" s="2" t="s">
        <v>732</v>
      </c>
      <c r="H192" s="2" t="s">
        <v>734</v>
      </c>
      <c r="I192" s="8">
        <v>57007</v>
      </c>
      <c r="J192" s="2" t="s">
        <v>735</v>
      </c>
      <c r="K192" s="8">
        <v>2391022389</v>
      </c>
      <c r="L192" s="5" t="s">
        <v>733</v>
      </c>
    </row>
    <row r="193" spans="1:12" ht="30" x14ac:dyDescent="0.25">
      <c r="A193" s="2" t="s">
        <v>686</v>
      </c>
      <c r="B193" s="2" t="s">
        <v>731</v>
      </c>
      <c r="C193" s="2" t="s">
        <v>778</v>
      </c>
      <c r="D193" s="2" t="s">
        <v>13</v>
      </c>
      <c r="E193" s="2" t="s">
        <v>14</v>
      </c>
      <c r="F193" s="8" t="str">
        <f>"1910010"</f>
        <v>1910010</v>
      </c>
      <c r="G193" s="2" t="s">
        <v>1017</v>
      </c>
      <c r="H193" s="2" t="s">
        <v>1019</v>
      </c>
      <c r="I193" s="8">
        <v>57011</v>
      </c>
      <c r="J193" s="2" t="s">
        <v>1020</v>
      </c>
      <c r="K193" s="8">
        <v>2310713204</v>
      </c>
      <c r="L193" s="5" t="s">
        <v>1018</v>
      </c>
    </row>
    <row r="194" spans="1:12" ht="30" x14ac:dyDescent="0.25">
      <c r="A194" s="2" t="s">
        <v>686</v>
      </c>
      <c r="B194" s="2" t="s">
        <v>799</v>
      </c>
      <c r="C194" s="2" t="s">
        <v>984</v>
      </c>
      <c r="D194" s="2" t="s">
        <v>13</v>
      </c>
      <c r="E194" s="2" t="s">
        <v>14</v>
      </c>
      <c r="F194" s="8" t="str">
        <f>"1901002"</f>
        <v>1901002</v>
      </c>
      <c r="G194" s="2" t="s">
        <v>1339</v>
      </c>
      <c r="H194" s="2" t="s">
        <v>1341</v>
      </c>
      <c r="I194" s="8">
        <v>57010</v>
      </c>
      <c r="J194" s="2" t="s">
        <v>1342</v>
      </c>
      <c r="K194" s="8">
        <v>2316071894</v>
      </c>
      <c r="L194" s="5" t="s">
        <v>1340</v>
      </c>
    </row>
    <row r="195" spans="1:12" ht="30" x14ac:dyDescent="0.25">
      <c r="A195" s="2" t="s">
        <v>686</v>
      </c>
      <c r="B195" s="2" t="s">
        <v>783</v>
      </c>
      <c r="C195" s="2" t="s">
        <v>784</v>
      </c>
      <c r="D195" s="2" t="s">
        <v>13</v>
      </c>
      <c r="E195" s="2" t="s">
        <v>14</v>
      </c>
      <c r="F195" s="8" t="str">
        <f>"1901263"</f>
        <v>1901263</v>
      </c>
      <c r="G195" s="2" t="s">
        <v>1036</v>
      </c>
      <c r="H195" s="2" t="s">
        <v>1038</v>
      </c>
      <c r="I195" s="8">
        <v>56121</v>
      </c>
      <c r="J195" s="2" t="s">
        <v>1039</v>
      </c>
      <c r="K195" s="8">
        <v>2310730038</v>
      </c>
      <c r="L195" s="5" t="s">
        <v>1037</v>
      </c>
    </row>
    <row r="196" spans="1:12" ht="30" x14ac:dyDescent="0.25">
      <c r="A196" s="2" t="s">
        <v>686</v>
      </c>
      <c r="B196" s="2" t="s">
        <v>740</v>
      </c>
      <c r="C196" s="2" t="s">
        <v>741</v>
      </c>
      <c r="D196" s="2" t="s">
        <v>13</v>
      </c>
      <c r="E196" s="2" t="s">
        <v>14</v>
      </c>
      <c r="F196" s="8" t="str">
        <f>"1901229"</f>
        <v>1901229</v>
      </c>
      <c r="G196" s="2" t="s">
        <v>1202</v>
      </c>
      <c r="H196" s="2" t="s">
        <v>1051</v>
      </c>
      <c r="I196" s="8">
        <v>56334</v>
      </c>
      <c r="J196" s="2" t="s">
        <v>1204</v>
      </c>
      <c r="K196" s="8">
        <v>2310761800</v>
      </c>
      <c r="L196" s="5" t="s">
        <v>1203</v>
      </c>
    </row>
    <row r="197" spans="1:12" ht="30" x14ac:dyDescent="0.25">
      <c r="A197" s="2" t="s">
        <v>686</v>
      </c>
      <c r="B197" s="2" t="s">
        <v>704</v>
      </c>
      <c r="C197" s="2" t="s">
        <v>789</v>
      </c>
      <c r="D197" s="2" t="s">
        <v>13</v>
      </c>
      <c r="E197" s="2" t="s">
        <v>14</v>
      </c>
      <c r="F197" s="8" t="str">
        <f>"1935006"</f>
        <v>1935006</v>
      </c>
      <c r="G197" s="2" t="s">
        <v>1327</v>
      </c>
      <c r="H197" s="2" t="s">
        <v>1329</v>
      </c>
      <c r="I197" s="8">
        <v>56429</v>
      </c>
      <c r="J197" s="2" t="s">
        <v>1330</v>
      </c>
      <c r="K197" s="8">
        <v>2310689173</v>
      </c>
      <c r="L197" s="5" t="s">
        <v>1328</v>
      </c>
    </row>
    <row r="198" spans="1:12" ht="30" x14ac:dyDescent="0.25">
      <c r="A198" s="2" t="s">
        <v>686</v>
      </c>
      <c r="B198" s="2" t="s">
        <v>740</v>
      </c>
      <c r="C198" s="2" t="s">
        <v>746</v>
      </c>
      <c r="D198" s="2" t="s">
        <v>13</v>
      </c>
      <c r="E198" s="2" t="s">
        <v>14</v>
      </c>
      <c r="F198" s="8" t="str">
        <f>"1901268"</f>
        <v>1901268</v>
      </c>
      <c r="G198" s="2" t="s">
        <v>1056</v>
      </c>
      <c r="H198" s="2" t="s">
        <v>1058</v>
      </c>
      <c r="I198" s="8">
        <v>56224</v>
      </c>
      <c r="J198" s="2" t="s">
        <v>1059</v>
      </c>
      <c r="K198" s="8">
        <v>2310765921</v>
      </c>
      <c r="L198" s="5" t="s">
        <v>1057</v>
      </c>
    </row>
    <row r="199" spans="1:12" ht="30" x14ac:dyDescent="0.25">
      <c r="A199" s="2" t="s">
        <v>686</v>
      </c>
      <c r="B199" s="2" t="s">
        <v>710</v>
      </c>
      <c r="C199" s="2" t="s">
        <v>761</v>
      </c>
      <c r="D199" s="2" t="s">
        <v>13</v>
      </c>
      <c r="E199" s="2" t="s">
        <v>14</v>
      </c>
      <c r="F199" s="8" t="str">
        <f>"1901222"</f>
        <v>1901222</v>
      </c>
      <c r="G199" s="2" t="s">
        <v>1158</v>
      </c>
      <c r="H199" s="2" t="s">
        <v>1160</v>
      </c>
      <c r="I199" s="8">
        <v>57008</v>
      </c>
      <c r="J199" s="2" t="s">
        <v>1161</v>
      </c>
      <c r="K199" s="8">
        <v>2310781804</v>
      </c>
      <c r="L199" s="5" t="s">
        <v>1159</v>
      </c>
    </row>
    <row r="200" spans="1:12" ht="30" x14ac:dyDescent="0.25">
      <c r="A200" s="2" t="s">
        <v>686</v>
      </c>
      <c r="B200" s="2" t="s">
        <v>731</v>
      </c>
      <c r="C200" s="2" t="s">
        <v>773</v>
      </c>
      <c r="D200" s="2" t="s">
        <v>13</v>
      </c>
      <c r="E200" s="2" t="s">
        <v>14</v>
      </c>
      <c r="F200" s="8" t="str">
        <f>"1911010"</f>
        <v>1911010</v>
      </c>
      <c r="G200" s="2" t="s">
        <v>1126</v>
      </c>
      <c r="H200" s="2" t="s">
        <v>949</v>
      </c>
      <c r="I200" s="8">
        <v>57011</v>
      </c>
      <c r="J200" s="2" t="s">
        <v>1128</v>
      </c>
      <c r="K200" s="8">
        <v>2310711307</v>
      </c>
      <c r="L200" s="5" t="s">
        <v>1127</v>
      </c>
    </row>
    <row r="201" spans="1:12" ht="30" x14ac:dyDescent="0.25">
      <c r="A201" s="2" t="s">
        <v>686</v>
      </c>
      <c r="B201" s="2" t="s">
        <v>693</v>
      </c>
      <c r="C201" s="2" t="s">
        <v>693</v>
      </c>
      <c r="D201" s="2" t="s">
        <v>13</v>
      </c>
      <c r="E201" s="2" t="s">
        <v>14</v>
      </c>
      <c r="F201" s="8" t="str">
        <f>"1904011"</f>
        <v>1904011</v>
      </c>
      <c r="G201" s="2" t="s">
        <v>1209</v>
      </c>
      <c r="H201" s="2" t="s">
        <v>1211</v>
      </c>
      <c r="I201" s="8">
        <v>57200</v>
      </c>
      <c r="J201" s="2" t="s">
        <v>1212</v>
      </c>
      <c r="K201" s="8">
        <v>2394024354</v>
      </c>
      <c r="L201" s="5" t="s">
        <v>1210</v>
      </c>
    </row>
    <row r="202" spans="1:12" ht="30" x14ac:dyDescent="0.25">
      <c r="A202" s="2" t="s">
        <v>686</v>
      </c>
      <c r="B202" s="2" t="s">
        <v>799</v>
      </c>
      <c r="C202" s="2" t="s">
        <v>800</v>
      </c>
      <c r="D202" s="2" t="s">
        <v>13</v>
      </c>
      <c r="E202" s="2" t="s">
        <v>14</v>
      </c>
      <c r="F202" s="8" t="str">
        <f>"1901061"</f>
        <v>1901061</v>
      </c>
      <c r="G202" s="2" t="s">
        <v>1239</v>
      </c>
      <c r="H202" s="2" t="s">
        <v>1241</v>
      </c>
      <c r="I202" s="8">
        <v>56728</v>
      </c>
      <c r="J202" s="2" t="s">
        <v>1242</v>
      </c>
      <c r="K202" s="8">
        <v>2310619653</v>
      </c>
      <c r="L202" s="5" t="s">
        <v>1240</v>
      </c>
    </row>
    <row r="203" spans="1:12" ht="30" x14ac:dyDescent="0.25">
      <c r="A203" s="2" t="s">
        <v>686</v>
      </c>
      <c r="B203" s="2" t="s">
        <v>704</v>
      </c>
      <c r="C203" s="2" t="s">
        <v>705</v>
      </c>
      <c r="D203" s="2" t="s">
        <v>13</v>
      </c>
      <c r="E203" s="2" t="s">
        <v>14</v>
      </c>
      <c r="F203" s="8" t="str">
        <f>"1901271"</f>
        <v>1901271</v>
      </c>
      <c r="G203" s="2" t="s">
        <v>1025</v>
      </c>
      <c r="H203" s="2" t="s">
        <v>1027</v>
      </c>
      <c r="I203" s="8">
        <v>56429</v>
      </c>
      <c r="J203" s="2" t="s">
        <v>1028</v>
      </c>
      <c r="K203" s="8">
        <v>2310663963</v>
      </c>
      <c r="L203" s="5" t="s">
        <v>1026</v>
      </c>
    </row>
    <row r="204" spans="1:12" ht="30" x14ac:dyDescent="0.25">
      <c r="A204" s="2" t="s">
        <v>686</v>
      </c>
      <c r="B204" s="2" t="s">
        <v>704</v>
      </c>
      <c r="C204" s="2" t="s">
        <v>844</v>
      </c>
      <c r="D204" s="2" t="s">
        <v>13</v>
      </c>
      <c r="E204" s="2" t="s">
        <v>14</v>
      </c>
      <c r="F204" s="8" t="str">
        <f>"1901282"</f>
        <v>1901282</v>
      </c>
      <c r="G204" s="2" t="s">
        <v>1122</v>
      </c>
      <c r="H204" s="2" t="s">
        <v>1124</v>
      </c>
      <c r="I204" s="8">
        <v>56430</v>
      </c>
      <c r="J204" s="2" t="s">
        <v>1125</v>
      </c>
      <c r="K204" s="8">
        <v>2310667513</v>
      </c>
      <c r="L204" s="5" t="s">
        <v>1123</v>
      </c>
    </row>
    <row r="205" spans="1:12" ht="30" x14ac:dyDescent="0.25">
      <c r="A205" s="2" t="s">
        <v>686</v>
      </c>
      <c r="B205" s="2" t="s">
        <v>799</v>
      </c>
      <c r="C205" s="2" t="s">
        <v>827</v>
      </c>
      <c r="D205" s="2" t="s">
        <v>13</v>
      </c>
      <c r="E205" s="2" t="s">
        <v>14</v>
      </c>
      <c r="F205" s="8" t="str">
        <f>"1901257"</f>
        <v>1901257</v>
      </c>
      <c r="G205" s="2" t="s">
        <v>1053</v>
      </c>
      <c r="H205" s="2" t="s">
        <v>830</v>
      </c>
      <c r="I205" s="8">
        <v>56626</v>
      </c>
      <c r="J205" s="2" t="s">
        <v>1055</v>
      </c>
      <c r="K205" s="8">
        <v>2310219769</v>
      </c>
      <c r="L205" s="5" t="s">
        <v>1054</v>
      </c>
    </row>
    <row r="206" spans="1:12" ht="30" x14ac:dyDescent="0.25">
      <c r="A206" s="2" t="s">
        <v>686</v>
      </c>
      <c r="B206" s="2" t="s">
        <v>710</v>
      </c>
      <c r="C206" s="2" t="s">
        <v>805</v>
      </c>
      <c r="D206" s="2" t="s">
        <v>13</v>
      </c>
      <c r="E206" s="2" t="s">
        <v>14</v>
      </c>
      <c r="F206" s="8" t="str">
        <f>"1915020"</f>
        <v>1915020</v>
      </c>
      <c r="G206" s="2" t="s">
        <v>1170</v>
      </c>
      <c r="H206" s="2" t="s">
        <v>1172</v>
      </c>
      <c r="I206" s="8">
        <v>57300</v>
      </c>
      <c r="J206" s="2" t="s">
        <v>1173</v>
      </c>
      <c r="K206" s="8">
        <v>2310718050</v>
      </c>
      <c r="L206" s="5" t="s">
        <v>1171</v>
      </c>
    </row>
    <row r="207" spans="1:12" ht="30" x14ac:dyDescent="0.25">
      <c r="A207" s="2" t="s">
        <v>686</v>
      </c>
      <c r="B207" s="2" t="s">
        <v>869</v>
      </c>
      <c r="C207" s="2" t="s">
        <v>869</v>
      </c>
      <c r="D207" s="2" t="s">
        <v>13</v>
      </c>
      <c r="E207" s="2" t="s">
        <v>14</v>
      </c>
      <c r="F207" s="8" t="str">
        <f>"1914015"</f>
        <v>1914015</v>
      </c>
      <c r="G207" s="2" t="s">
        <v>1145</v>
      </c>
      <c r="H207" s="2" t="s">
        <v>1147</v>
      </c>
      <c r="I207" s="8">
        <v>57013</v>
      </c>
      <c r="J207" s="2" t="s">
        <v>1148</v>
      </c>
      <c r="K207" s="8">
        <v>2310695106</v>
      </c>
      <c r="L207" s="5" t="s">
        <v>1146</v>
      </c>
    </row>
    <row r="208" spans="1:12" ht="30" x14ac:dyDescent="0.25">
      <c r="A208" s="2" t="s">
        <v>686</v>
      </c>
      <c r="B208" s="2" t="s">
        <v>731</v>
      </c>
      <c r="C208" s="2" t="s">
        <v>778</v>
      </c>
      <c r="D208" s="2" t="s">
        <v>13</v>
      </c>
      <c r="E208" s="2" t="s">
        <v>14</v>
      </c>
      <c r="F208" s="8" t="str">
        <f>"1916010"</f>
        <v>1916010</v>
      </c>
      <c r="G208" s="2" t="s">
        <v>1166</v>
      </c>
      <c r="H208" s="2" t="s">
        <v>1168</v>
      </c>
      <c r="I208" s="8">
        <v>57011</v>
      </c>
      <c r="J208" s="2" t="s">
        <v>1169</v>
      </c>
      <c r="K208" s="8">
        <v>2310715301</v>
      </c>
      <c r="L208" s="5" t="s">
        <v>1167</v>
      </c>
    </row>
    <row r="209" spans="1:12" ht="30" x14ac:dyDescent="0.25">
      <c r="A209" s="2" t="s">
        <v>686</v>
      </c>
      <c r="B209" s="2" t="s">
        <v>783</v>
      </c>
      <c r="C209" s="2" t="s">
        <v>784</v>
      </c>
      <c r="D209" s="2" t="s">
        <v>13</v>
      </c>
      <c r="E209" s="2" t="s">
        <v>14</v>
      </c>
      <c r="F209" s="8" t="str">
        <f>"1901264"</f>
        <v>1901264</v>
      </c>
      <c r="G209" s="2" t="s">
        <v>1186</v>
      </c>
      <c r="H209" s="2" t="s">
        <v>1188</v>
      </c>
      <c r="I209" s="8">
        <v>56121</v>
      </c>
      <c r="J209" s="2" t="s">
        <v>1189</v>
      </c>
      <c r="K209" s="8">
        <v>2310737590</v>
      </c>
      <c r="L209" s="5" t="s">
        <v>1187</v>
      </c>
    </row>
    <row r="210" spans="1:12" ht="30" x14ac:dyDescent="0.25">
      <c r="A210" s="2" t="s">
        <v>686</v>
      </c>
      <c r="B210" s="2" t="s">
        <v>740</v>
      </c>
      <c r="C210" s="2" t="s">
        <v>741</v>
      </c>
      <c r="D210" s="2" t="s">
        <v>13</v>
      </c>
      <c r="E210" s="2" t="s">
        <v>14</v>
      </c>
      <c r="F210" s="8" t="str">
        <f>"1901226"</f>
        <v>1901226</v>
      </c>
      <c r="G210" s="2" t="s">
        <v>1085</v>
      </c>
      <c r="H210" s="2" t="s">
        <v>1087</v>
      </c>
      <c r="I210" s="8">
        <v>56334</v>
      </c>
      <c r="J210" s="2" t="s">
        <v>1088</v>
      </c>
      <c r="K210" s="8">
        <v>2310707898</v>
      </c>
      <c r="L210" s="5" t="s">
        <v>1086</v>
      </c>
    </row>
    <row r="211" spans="1:12" ht="30" x14ac:dyDescent="0.25">
      <c r="A211" s="2" t="s">
        <v>686</v>
      </c>
      <c r="B211" s="2" t="s">
        <v>740</v>
      </c>
      <c r="C211" s="2" t="s">
        <v>746</v>
      </c>
      <c r="D211" s="2" t="s">
        <v>13</v>
      </c>
      <c r="E211" s="2" t="s">
        <v>14</v>
      </c>
      <c r="F211" s="8" t="str">
        <f>"1901269"</f>
        <v>1901269</v>
      </c>
      <c r="G211" s="2" t="s">
        <v>1243</v>
      </c>
      <c r="H211" s="2" t="s">
        <v>1245</v>
      </c>
      <c r="I211" s="8">
        <v>56431</v>
      </c>
      <c r="J211" s="2" t="s">
        <v>1246</v>
      </c>
      <c r="K211" s="8">
        <v>2310607515</v>
      </c>
      <c r="L211" s="5" t="s">
        <v>1244</v>
      </c>
    </row>
    <row r="212" spans="1:12" ht="30" x14ac:dyDescent="0.25">
      <c r="A212" s="2" t="s">
        <v>686</v>
      </c>
      <c r="B212" s="2" t="s">
        <v>710</v>
      </c>
      <c r="C212" s="2" t="s">
        <v>761</v>
      </c>
      <c r="D212" s="2" t="s">
        <v>13</v>
      </c>
      <c r="E212" s="2" t="s">
        <v>14</v>
      </c>
      <c r="F212" s="8" t="str">
        <f>"1901225"</f>
        <v>1901225</v>
      </c>
      <c r="G212" s="2" t="s">
        <v>1040</v>
      </c>
      <c r="H212" s="2" t="s">
        <v>1042</v>
      </c>
      <c r="I212" s="8">
        <v>57009</v>
      </c>
      <c r="J212" s="2" t="s">
        <v>1043</v>
      </c>
      <c r="K212" s="8">
        <v>2310751790</v>
      </c>
      <c r="L212" s="5" t="s">
        <v>1041</v>
      </c>
    </row>
    <row r="213" spans="1:12" ht="30" x14ac:dyDescent="0.25">
      <c r="A213" s="2" t="s">
        <v>686</v>
      </c>
      <c r="B213" s="2" t="s">
        <v>799</v>
      </c>
      <c r="C213" s="2" t="s">
        <v>800</v>
      </c>
      <c r="D213" s="2" t="s">
        <v>13</v>
      </c>
      <c r="E213" s="2" t="s">
        <v>14</v>
      </c>
      <c r="F213" s="8" t="str">
        <f>"1901131"</f>
        <v>1901131</v>
      </c>
      <c r="G213" s="2" t="s">
        <v>1216</v>
      </c>
      <c r="H213" s="2" t="s">
        <v>994</v>
      </c>
      <c r="I213" s="8">
        <v>56700</v>
      </c>
      <c r="J213" s="2" t="s">
        <v>1218</v>
      </c>
      <c r="K213" s="8">
        <v>2316070833</v>
      </c>
      <c r="L213" s="5" t="s">
        <v>1217</v>
      </c>
    </row>
    <row r="214" spans="1:12" ht="30" x14ac:dyDescent="0.25">
      <c r="A214" s="2" t="s">
        <v>686</v>
      </c>
      <c r="B214" s="2" t="s">
        <v>704</v>
      </c>
      <c r="C214" s="2" t="s">
        <v>705</v>
      </c>
      <c r="D214" s="2" t="s">
        <v>13</v>
      </c>
      <c r="E214" s="2" t="s">
        <v>14</v>
      </c>
      <c r="F214" s="8" t="str">
        <f>"1901275"</f>
        <v>1901275</v>
      </c>
      <c r="G214" s="2" t="s">
        <v>1154</v>
      </c>
      <c r="H214" s="2" t="s">
        <v>1156</v>
      </c>
      <c r="I214" s="8">
        <v>56533</v>
      </c>
      <c r="J214" s="2" t="s">
        <v>1157</v>
      </c>
      <c r="K214" s="8">
        <v>2310652011</v>
      </c>
      <c r="L214" s="5" t="s">
        <v>1155</v>
      </c>
    </row>
    <row r="215" spans="1:12" ht="30" x14ac:dyDescent="0.25">
      <c r="A215" s="2" t="s">
        <v>686</v>
      </c>
      <c r="B215" s="2" t="s">
        <v>704</v>
      </c>
      <c r="C215" s="2" t="s">
        <v>844</v>
      </c>
      <c r="D215" s="2" t="s">
        <v>13</v>
      </c>
      <c r="E215" s="2" t="s">
        <v>14</v>
      </c>
      <c r="F215" s="8" t="str">
        <f>"1901276"</f>
        <v>1901276</v>
      </c>
      <c r="G215" s="2" t="s">
        <v>1021</v>
      </c>
      <c r="H215" s="2" t="s">
        <v>1023</v>
      </c>
      <c r="I215" s="8">
        <v>56429</v>
      </c>
      <c r="J215" s="2" t="s">
        <v>1024</v>
      </c>
      <c r="K215" s="8">
        <v>2310656197</v>
      </c>
      <c r="L215" s="5" t="s">
        <v>1022</v>
      </c>
    </row>
    <row r="216" spans="1:12" ht="30" x14ac:dyDescent="0.25">
      <c r="A216" s="2" t="s">
        <v>686</v>
      </c>
      <c r="B216" s="2" t="s">
        <v>799</v>
      </c>
      <c r="C216" s="2" t="s">
        <v>827</v>
      </c>
      <c r="D216" s="2" t="s">
        <v>13</v>
      </c>
      <c r="E216" s="2" t="s">
        <v>14</v>
      </c>
      <c r="F216" s="8" t="str">
        <f>"1901258"</f>
        <v>1901258</v>
      </c>
      <c r="G216" s="2" t="s">
        <v>1013</v>
      </c>
      <c r="H216" s="2" t="s">
        <v>1015</v>
      </c>
      <c r="I216" s="8">
        <v>56626</v>
      </c>
      <c r="J216" s="2" t="s">
        <v>1016</v>
      </c>
      <c r="K216" s="8">
        <v>2310215586</v>
      </c>
      <c r="L216" s="5" t="s">
        <v>1014</v>
      </c>
    </row>
    <row r="217" spans="1:12" ht="30" x14ac:dyDescent="0.25">
      <c r="A217" s="2" t="s">
        <v>686</v>
      </c>
      <c r="B217" s="2" t="s">
        <v>869</v>
      </c>
      <c r="C217" s="2" t="s">
        <v>869</v>
      </c>
      <c r="D217" s="2" t="s">
        <v>13</v>
      </c>
      <c r="E217" s="2" t="s">
        <v>14</v>
      </c>
      <c r="F217" s="8" t="str">
        <f>"1914020"</f>
        <v>1914020</v>
      </c>
      <c r="G217" s="2" t="s">
        <v>1275</v>
      </c>
      <c r="H217" s="2" t="s">
        <v>1277</v>
      </c>
      <c r="I217" s="8">
        <v>57013</v>
      </c>
      <c r="J217" s="2" t="s">
        <v>1278</v>
      </c>
      <c r="K217" s="8">
        <v>2310699639</v>
      </c>
      <c r="L217" s="5" t="s">
        <v>1276</v>
      </c>
    </row>
    <row r="218" spans="1:12" ht="30" x14ac:dyDescent="0.25">
      <c r="A218" s="2" t="s">
        <v>686</v>
      </c>
      <c r="B218" s="2" t="s">
        <v>799</v>
      </c>
      <c r="C218" s="2" t="s">
        <v>827</v>
      </c>
      <c r="D218" s="2" t="s">
        <v>13</v>
      </c>
      <c r="E218" s="2" t="s">
        <v>14</v>
      </c>
      <c r="F218" s="8" t="str">
        <f>"1901141"</f>
        <v>1901141</v>
      </c>
      <c r="G218" s="2" t="s">
        <v>1129</v>
      </c>
      <c r="H218" s="2" t="s">
        <v>1131</v>
      </c>
      <c r="I218" s="8">
        <v>56626</v>
      </c>
      <c r="J218" s="2" t="s">
        <v>1132</v>
      </c>
      <c r="K218" s="8">
        <v>2310630925</v>
      </c>
      <c r="L218" s="5" t="s">
        <v>1130</v>
      </c>
    </row>
    <row r="219" spans="1:12" ht="30" x14ac:dyDescent="0.25">
      <c r="A219" s="2" t="s">
        <v>686</v>
      </c>
      <c r="B219" s="2" t="s">
        <v>869</v>
      </c>
      <c r="C219" s="2" t="s">
        <v>869</v>
      </c>
      <c r="D219" s="2" t="s">
        <v>13</v>
      </c>
      <c r="E219" s="2" t="s">
        <v>14</v>
      </c>
      <c r="F219" s="8" t="str">
        <f>"1901000"</f>
        <v>1901000</v>
      </c>
      <c r="G219" s="2" t="s">
        <v>1335</v>
      </c>
      <c r="H219" s="2" t="s">
        <v>1337</v>
      </c>
      <c r="I219" s="8">
        <v>57013</v>
      </c>
      <c r="J219" s="2" t="s">
        <v>1338</v>
      </c>
      <c r="K219" s="8">
        <v>2311827048</v>
      </c>
      <c r="L219" s="5" t="s">
        <v>1336</v>
      </c>
    </row>
    <row r="220" spans="1:12" ht="30" x14ac:dyDescent="0.25">
      <c r="A220" s="2" t="s">
        <v>686</v>
      </c>
      <c r="B220" s="2" t="s">
        <v>783</v>
      </c>
      <c r="C220" s="2" t="s">
        <v>784</v>
      </c>
      <c r="D220" s="2" t="s">
        <v>13</v>
      </c>
      <c r="E220" s="2" t="s">
        <v>14</v>
      </c>
      <c r="F220" s="8" t="str">
        <f>"1901261"</f>
        <v>1901261</v>
      </c>
      <c r="G220" s="2" t="s">
        <v>1141</v>
      </c>
      <c r="H220" s="2" t="s">
        <v>1143</v>
      </c>
      <c r="I220" s="8">
        <v>56123</v>
      </c>
      <c r="J220" s="2" t="s">
        <v>1144</v>
      </c>
      <c r="K220" s="8">
        <v>2310737265</v>
      </c>
      <c r="L220" s="5" t="s">
        <v>1142</v>
      </c>
    </row>
    <row r="221" spans="1:12" ht="30" x14ac:dyDescent="0.25">
      <c r="A221" s="2" t="s">
        <v>686</v>
      </c>
      <c r="B221" s="2" t="s">
        <v>740</v>
      </c>
      <c r="C221" s="2" t="s">
        <v>746</v>
      </c>
      <c r="D221" s="2" t="s">
        <v>13</v>
      </c>
      <c r="E221" s="2" t="s">
        <v>14</v>
      </c>
      <c r="F221" s="8" t="str">
        <f>"1901274"</f>
        <v>1901274</v>
      </c>
      <c r="G221" s="2" t="s">
        <v>1182</v>
      </c>
      <c r="H221" s="2" t="s">
        <v>1184</v>
      </c>
      <c r="I221" s="8">
        <v>56431</v>
      </c>
      <c r="J221" s="2" t="s">
        <v>1185</v>
      </c>
      <c r="K221" s="8">
        <v>2310666443</v>
      </c>
      <c r="L221" s="5" t="s">
        <v>1183</v>
      </c>
    </row>
    <row r="222" spans="1:12" ht="30" x14ac:dyDescent="0.25">
      <c r="A222" s="2" t="s">
        <v>686</v>
      </c>
      <c r="B222" s="2" t="s">
        <v>710</v>
      </c>
      <c r="C222" s="2" t="s">
        <v>761</v>
      </c>
      <c r="D222" s="2" t="s">
        <v>13</v>
      </c>
      <c r="E222" s="2" t="s">
        <v>14</v>
      </c>
      <c r="F222" s="8" t="str">
        <f>"1935003"</f>
        <v>1935003</v>
      </c>
      <c r="G222" s="2" t="s">
        <v>1306</v>
      </c>
      <c r="H222" s="2" t="s">
        <v>1308</v>
      </c>
      <c r="I222" s="8">
        <v>57008</v>
      </c>
      <c r="J222" s="2" t="s">
        <v>1309</v>
      </c>
      <c r="K222" s="8">
        <v>2316009407</v>
      </c>
      <c r="L222" s="5" t="s">
        <v>1307</v>
      </c>
    </row>
    <row r="223" spans="1:12" ht="30" x14ac:dyDescent="0.25">
      <c r="A223" s="2" t="s">
        <v>686</v>
      </c>
      <c r="B223" s="2" t="s">
        <v>799</v>
      </c>
      <c r="C223" s="2" t="s">
        <v>800</v>
      </c>
      <c r="D223" s="2" t="s">
        <v>13</v>
      </c>
      <c r="E223" s="2" t="s">
        <v>14</v>
      </c>
      <c r="F223" s="8" t="str">
        <f>"1901133"</f>
        <v>1901133</v>
      </c>
      <c r="G223" s="2" t="s">
        <v>1029</v>
      </c>
      <c r="H223" s="2" t="s">
        <v>994</v>
      </c>
      <c r="I223" s="8">
        <v>56701</v>
      </c>
      <c r="J223" s="2" t="s">
        <v>1031</v>
      </c>
      <c r="K223" s="8">
        <v>2310619168</v>
      </c>
      <c r="L223" s="5" t="s">
        <v>1030</v>
      </c>
    </row>
    <row r="224" spans="1:12" ht="30" x14ac:dyDescent="0.25">
      <c r="A224" s="2" t="s">
        <v>686</v>
      </c>
      <c r="B224" s="2" t="s">
        <v>704</v>
      </c>
      <c r="C224" s="2" t="s">
        <v>705</v>
      </c>
      <c r="D224" s="2" t="s">
        <v>13</v>
      </c>
      <c r="E224" s="2" t="s">
        <v>14</v>
      </c>
      <c r="F224" s="8" t="str">
        <f>"1901273"</f>
        <v>1901273</v>
      </c>
      <c r="G224" s="2" t="s">
        <v>1077</v>
      </c>
      <c r="H224" s="2" t="s">
        <v>1079</v>
      </c>
      <c r="I224" s="8">
        <v>56532</v>
      </c>
      <c r="J224" s="2" t="s">
        <v>1080</v>
      </c>
      <c r="K224" s="8">
        <v>2310619718</v>
      </c>
      <c r="L224" s="5" t="s">
        <v>1078</v>
      </c>
    </row>
    <row r="225" spans="1:12" ht="30" x14ac:dyDescent="0.25">
      <c r="A225" s="2" t="s">
        <v>686</v>
      </c>
      <c r="B225" s="2" t="s">
        <v>704</v>
      </c>
      <c r="C225" s="2" t="s">
        <v>844</v>
      </c>
      <c r="D225" s="2" t="s">
        <v>13</v>
      </c>
      <c r="E225" s="2" t="s">
        <v>14</v>
      </c>
      <c r="F225" s="8" t="str">
        <f>"1901267"</f>
        <v>1901267</v>
      </c>
      <c r="G225" s="2" t="s">
        <v>1219</v>
      </c>
      <c r="H225" s="2" t="s">
        <v>1221</v>
      </c>
      <c r="I225" s="8">
        <v>56431</v>
      </c>
      <c r="J225" s="2" t="s">
        <v>1222</v>
      </c>
      <c r="K225" s="8">
        <v>2310641200</v>
      </c>
      <c r="L225" s="5" t="s">
        <v>1220</v>
      </c>
    </row>
    <row r="226" spans="1:12" ht="30" x14ac:dyDescent="0.25">
      <c r="A226" s="2" t="s">
        <v>686</v>
      </c>
      <c r="B226" s="2" t="s">
        <v>740</v>
      </c>
      <c r="C226" s="2" t="s">
        <v>746</v>
      </c>
      <c r="D226" s="2" t="s">
        <v>13</v>
      </c>
      <c r="E226" s="2" t="s">
        <v>14</v>
      </c>
      <c r="F226" s="8" t="str">
        <f>"1901279"</f>
        <v>1901279</v>
      </c>
      <c r="G226" s="2" t="s">
        <v>1198</v>
      </c>
      <c r="H226" s="2" t="s">
        <v>1200</v>
      </c>
      <c r="I226" s="8">
        <v>56224</v>
      </c>
      <c r="J226" s="2" t="s">
        <v>1201</v>
      </c>
      <c r="K226" s="8">
        <v>2310759019</v>
      </c>
      <c r="L226" s="5" t="s">
        <v>1199</v>
      </c>
    </row>
    <row r="227" spans="1:12" ht="30" x14ac:dyDescent="0.25">
      <c r="A227" s="2" t="s">
        <v>686</v>
      </c>
      <c r="B227" s="2" t="s">
        <v>799</v>
      </c>
      <c r="C227" s="2" t="s">
        <v>800</v>
      </c>
      <c r="D227" s="2" t="s">
        <v>13</v>
      </c>
      <c r="E227" s="2" t="s">
        <v>14</v>
      </c>
      <c r="F227" s="8" t="str">
        <f>"1901176"</f>
        <v>1901176</v>
      </c>
      <c r="G227" s="2" t="s">
        <v>1003</v>
      </c>
      <c r="H227" s="2" t="s">
        <v>994</v>
      </c>
      <c r="I227" s="8">
        <v>56701</v>
      </c>
      <c r="J227" s="2" t="s">
        <v>1005</v>
      </c>
      <c r="K227" s="8">
        <v>2310612853</v>
      </c>
      <c r="L227" s="5" t="s">
        <v>1004</v>
      </c>
    </row>
    <row r="228" spans="1:12" ht="30" x14ac:dyDescent="0.25">
      <c r="A228" s="2" t="s">
        <v>686</v>
      </c>
      <c r="B228" s="2" t="s">
        <v>704</v>
      </c>
      <c r="C228" s="2" t="s">
        <v>844</v>
      </c>
      <c r="D228" s="2" t="s">
        <v>13</v>
      </c>
      <c r="E228" s="2" t="s">
        <v>14</v>
      </c>
      <c r="F228" s="8" t="str">
        <f>"1901272"</f>
        <v>1901272</v>
      </c>
      <c r="G228" s="2" t="s">
        <v>1089</v>
      </c>
      <c r="H228" s="2" t="s">
        <v>1091</v>
      </c>
      <c r="I228" s="8">
        <v>56431</v>
      </c>
      <c r="J228" s="2" t="s">
        <v>1092</v>
      </c>
      <c r="K228" s="8">
        <v>2310650002</v>
      </c>
      <c r="L228" s="5" t="s">
        <v>1090</v>
      </c>
    </row>
    <row r="229" spans="1:12" ht="30" x14ac:dyDescent="0.25">
      <c r="A229" s="2" t="s">
        <v>686</v>
      </c>
      <c r="B229" s="2" t="s">
        <v>740</v>
      </c>
      <c r="C229" s="2" t="s">
        <v>746</v>
      </c>
      <c r="D229" s="2" t="s">
        <v>13</v>
      </c>
      <c r="E229" s="2" t="s">
        <v>14</v>
      </c>
      <c r="F229" s="8" t="str">
        <f>"1901280"</f>
        <v>1901280</v>
      </c>
      <c r="G229" s="2" t="s">
        <v>747</v>
      </c>
      <c r="H229" s="2" t="s">
        <v>749</v>
      </c>
      <c r="I229" s="8">
        <v>56224</v>
      </c>
      <c r="J229" s="2" t="s">
        <v>750</v>
      </c>
      <c r="K229" s="8">
        <v>2310587093</v>
      </c>
      <c r="L229" s="5" t="s">
        <v>748</v>
      </c>
    </row>
    <row r="230" spans="1:12" ht="30" x14ac:dyDescent="0.25">
      <c r="A230" s="2" t="s">
        <v>686</v>
      </c>
      <c r="B230" s="2" t="s">
        <v>704</v>
      </c>
      <c r="C230" s="2" t="s">
        <v>844</v>
      </c>
      <c r="D230" s="2" t="s">
        <v>13</v>
      </c>
      <c r="E230" s="2" t="s">
        <v>14</v>
      </c>
      <c r="F230" s="8" t="str">
        <f>"1901283"</f>
        <v>1901283</v>
      </c>
      <c r="G230" s="2" t="s">
        <v>1190</v>
      </c>
      <c r="H230" s="2" t="s">
        <v>1192</v>
      </c>
      <c r="I230" s="8">
        <v>56430</v>
      </c>
      <c r="J230" s="2" t="s">
        <v>1193</v>
      </c>
      <c r="K230" s="8">
        <v>2310601097</v>
      </c>
      <c r="L230" s="5" t="s">
        <v>1191</v>
      </c>
    </row>
    <row r="231" spans="1:12" ht="30" x14ac:dyDescent="0.25">
      <c r="A231" s="2" t="s">
        <v>686</v>
      </c>
      <c r="B231" s="2" t="s">
        <v>731</v>
      </c>
      <c r="C231" s="2" t="s">
        <v>731</v>
      </c>
      <c r="D231" s="2" t="s">
        <v>13</v>
      </c>
      <c r="E231" s="2" t="s">
        <v>14</v>
      </c>
      <c r="F231" s="8" t="str">
        <f>"1906030"</f>
        <v>1906030</v>
      </c>
      <c r="G231" s="2" t="s">
        <v>1010</v>
      </c>
      <c r="H231" s="2"/>
      <c r="I231" s="8">
        <v>57007</v>
      </c>
      <c r="J231" s="2" t="s">
        <v>1012</v>
      </c>
      <c r="K231" s="8">
        <v>2391031494</v>
      </c>
      <c r="L231" s="5" t="s">
        <v>1011</v>
      </c>
    </row>
    <row r="232" spans="1:12" ht="30" x14ac:dyDescent="0.25">
      <c r="A232" s="2" t="s">
        <v>686</v>
      </c>
      <c r="B232" s="2" t="s">
        <v>693</v>
      </c>
      <c r="C232" s="2" t="s">
        <v>1064</v>
      </c>
      <c r="D232" s="2" t="s">
        <v>13</v>
      </c>
      <c r="E232" s="2" t="s">
        <v>14</v>
      </c>
      <c r="F232" s="8" t="str">
        <f>"1920010"</f>
        <v>1920010</v>
      </c>
      <c r="G232" s="2" t="s">
        <v>1065</v>
      </c>
      <c r="H232" s="2" t="s">
        <v>1067</v>
      </c>
      <c r="I232" s="8">
        <v>57200</v>
      </c>
      <c r="J232" s="2" t="s">
        <v>1068</v>
      </c>
      <c r="K232" s="8">
        <v>2394061385</v>
      </c>
      <c r="L232" s="5" t="s">
        <v>1066</v>
      </c>
    </row>
    <row r="233" spans="1:12" ht="30" x14ac:dyDescent="0.25">
      <c r="A233" s="2" t="s">
        <v>686</v>
      </c>
      <c r="B233" s="2" t="s">
        <v>687</v>
      </c>
      <c r="C233" s="2" t="s">
        <v>694</v>
      </c>
      <c r="D233" s="2" t="s">
        <v>13</v>
      </c>
      <c r="E233" s="2" t="s">
        <v>14</v>
      </c>
      <c r="F233" s="8" t="str">
        <f>"1904040"</f>
        <v>1904040</v>
      </c>
      <c r="G233" s="2" t="s">
        <v>695</v>
      </c>
      <c r="H233" s="2" t="s">
        <v>697</v>
      </c>
      <c r="I233" s="8">
        <v>57014</v>
      </c>
      <c r="J233" s="2" t="s">
        <v>698</v>
      </c>
      <c r="K233" s="8">
        <v>2397061398</v>
      </c>
      <c r="L233" s="5" t="s">
        <v>696</v>
      </c>
    </row>
    <row r="234" spans="1:12" ht="30" x14ac:dyDescent="0.25">
      <c r="A234" s="2" t="s">
        <v>686</v>
      </c>
      <c r="B234" s="2" t="s">
        <v>687</v>
      </c>
      <c r="C234" s="2" t="s">
        <v>751</v>
      </c>
      <c r="D234" s="2" t="s">
        <v>13</v>
      </c>
      <c r="E234" s="2" t="s">
        <v>14</v>
      </c>
      <c r="F234" s="8" t="str">
        <f>"1904042"</f>
        <v>1904042</v>
      </c>
      <c r="G234" s="2" t="s">
        <v>752</v>
      </c>
      <c r="H234" s="2" t="s">
        <v>754</v>
      </c>
      <c r="I234" s="8">
        <v>57021</v>
      </c>
      <c r="J234" s="2" t="s">
        <v>755</v>
      </c>
      <c r="K234" s="8">
        <v>2397023923</v>
      </c>
      <c r="L234" s="5" t="s">
        <v>753</v>
      </c>
    </row>
    <row r="235" spans="1:12" ht="30" x14ac:dyDescent="0.25">
      <c r="A235" s="2" t="s">
        <v>686</v>
      </c>
      <c r="B235" s="2" t="s">
        <v>710</v>
      </c>
      <c r="C235" s="2" t="s">
        <v>711</v>
      </c>
      <c r="D235" s="2" t="s">
        <v>13</v>
      </c>
      <c r="E235" s="2" t="s">
        <v>14</v>
      </c>
      <c r="F235" s="8" t="str">
        <f>"1913020"</f>
        <v>1913020</v>
      </c>
      <c r="G235" s="2" t="s">
        <v>1178</v>
      </c>
      <c r="H235" s="2" t="s">
        <v>1180</v>
      </c>
      <c r="I235" s="8">
        <v>57300</v>
      </c>
      <c r="J235" s="2" t="s">
        <v>1181</v>
      </c>
      <c r="K235" s="8">
        <v>2391041285</v>
      </c>
      <c r="L235" s="5" t="s">
        <v>1179</v>
      </c>
    </row>
    <row r="236" spans="1:12" ht="30" x14ac:dyDescent="0.25">
      <c r="A236" s="2" t="s">
        <v>686</v>
      </c>
      <c r="B236" s="2" t="s">
        <v>687</v>
      </c>
      <c r="C236" s="2" t="s">
        <v>1247</v>
      </c>
      <c r="D236" s="2" t="s">
        <v>13</v>
      </c>
      <c r="E236" s="2" t="s">
        <v>14</v>
      </c>
      <c r="F236" s="8" t="str">
        <f>"1907030"</f>
        <v>1907030</v>
      </c>
      <c r="G236" s="2" t="s">
        <v>1248</v>
      </c>
      <c r="H236" s="2" t="s">
        <v>1250</v>
      </c>
      <c r="I236" s="8">
        <v>57021</v>
      </c>
      <c r="J236" s="2" t="s">
        <v>1251</v>
      </c>
      <c r="K236" s="8">
        <v>2395041325</v>
      </c>
      <c r="L236" s="5" t="s">
        <v>1249</v>
      </c>
    </row>
    <row r="237" spans="1:12" ht="30" x14ac:dyDescent="0.25">
      <c r="A237" s="2" t="s">
        <v>686</v>
      </c>
      <c r="B237" s="2" t="s">
        <v>731</v>
      </c>
      <c r="C237" s="2" t="s">
        <v>778</v>
      </c>
      <c r="D237" s="2" t="s">
        <v>13</v>
      </c>
      <c r="E237" s="2" t="s">
        <v>14</v>
      </c>
      <c r="F237" s="8" t="str">
        <f>"1916050"</f>
        <v>1916050</v>
      </c>
      <c r="G237" s="2" t="s">
        <v>1006</v>
      </c>
      <c r="H237" s="2" t="s">
        <v>1008</v>
      </c>
      <c r="I237" s="8">
        <v>57011</v>
      </c>
      <c r="J237" s="2" t="s">
        <v>1009</v>
      </c>
      <c r="K237" s="8">
        <v>2310719719</v>
      </c>
      <c r="L237" s="5" t="s">
        <v>1007</v>
      </c>
    </row>
    <row r="238" spans="1:12" ht="30" x14ac:dyDescent="0.25">
      <c r="A238" s="2" t="s">
        <v>686</v>
      </c>
      <c r="B238" s="2" t="s">
        <v>687</v>
      </c>
      <c r="C238" s="2" t="s">
        <v>1069</v>
      </c>
      <c r="D238" s="2" t="s">
        <v>13</v>
      </c>
      <c r="E238" s="2" t="s">
        <v>14</v>
      </c>
      <c r="F238" s="8" t="str">
        <f>"1904070"</f>
        <v>1904070</v>
      </c>
      <c r="G238" s="2" t="s">
        <v>1070</v>
      </c>
      <c r="H238" s="2" t="s">
        <v>1072</v>
      </c>
      <c r="I238" s="8">
        <v>57200</v>
      </c>
      <c r="J238" s="2" t="s">
        <v>1073</v>
      </c>
      <c r="K238" s="8">
        <v>2393051260</v>
      </c>
      <c r="L238" s="5" t="s">
        <v>1071</v>
      </c>
    </row>
    <row r="239" spans="1:12" ht="30" x14ac:dyDescent="0.25">
      <c r="A239" s="2" t="s">
        <v>686</v>
      </c>
      <c r="B239" s="2" t="s">
        <v>693</v>
      </c>
      <c r="C239" s="2" t="s">
        <v>720</v>
      </c>
      <c r="D239" s="2" t="s">
        <v>13</v>
      </c>
      <c r="E239" s="2" t="s">
        <v>14</v>
      </c>
      <c r="F239" s="8" t="str">
        <f>"1903010"</f>
        <v>1903010</v>
      </c>
      <c r="G239" s="2" t="s">
        <v>721</v>
      </c>
      <c r="H239" s="2" t="s">
        <v>724</v>
      </c>
      <c r="I239" s="8">
        <v>57012</v>
      </c>
      <c r="J239" s="2" t="s">
        <v>725</v>
      </c>
      <c r="K239" s="8">
        <v>2393031223</v>
      </c>
      <c r="L239" s="5" t="s">
        <v>722</v>
      </c>
    </row>
    <row r="240" spans="1:12" ht="30" x14ac:dyDescent="0.25">
      <c r="A240" s="2" t="s">
        <v>686</v>
      </c>
      <c r="B240" s="2" t="s">
        <v>869</v>
      </c>
      <c r="C240" s="2" t="s">
        <v>1104</v>
      </c>
      <c r="D240" s="2" t="s">
        <v>13</v>
      </c>
      <c r="E240" s="2" t="s">
        <v>14</v>
      </c>
      <c r="F240" s="8" t="str">
        <f>"1921010"</f>
        <v>1921010</v>
      </c>
      <c r="G240" s="2" t="s">
        <v>1105</v>
      </c>
      <c r="H240" s="2" t="s">
        <v>1107</v>
      </c>
      <c r="I240" s="8">
        <v>54500</v>
      </c>
      <c r="J240" s="2" t="s">
        <v>1108</v>
      </c>
      <c r="K240" s="8">
        <v>2310788051</v>
      </c>
      <c r="L240" s="5" t="s">
        <v>1106</v>
      </c>
    </row>
    <row r="241" spans="1:12" ht="30" x14ac:dyDescent="0.25">
      <c r="A241" s="2" t="s">
        <v>686</v>
      </c>
      <c r="B241" s="2" t="s">
        <v>693</v>
      </c>
      <c r="C241" s="2" t="s">
        <v>726</v>
      </c>
      <c r="D241" s="2" t="s">
        <v>13</v>
      </c>
      <c r="E241" s="2" t="s">
        <v>14</v>
      </c>
      <c r="F241" s="8" t="str">
        <f>"1904020"</f>
        <v>1904020</v>
      </c>
      <c r="G241" s="2" t="s">
        <v>727</v>
      </c>
      <c r="H241" s="2" t="s">
        <v>729</v>
      </c>
      <c r="I241" s="8">
        <v>57020</v>
      </c>
      <c r="J241" s="2" t="s">
        <v>730</v>
      </c>
      <c r="K241" s="8">
        <v>2393022119</v>
      </c>
      <c r="L241" s="5" t="s">
        <v>728</v>
      </c>
    </row>
    <row r="242" spans="1:12" ht="30" x14ac:dyDescent="0.25">
      <c r="A242" s="2" t="s">
        <v>686</v>
      </c>
      <c r="B242" s="2" t="s">
        <v>693</v>
      </c>
      <c r="C242" s="2" t="s">
        <v>1149</v>
      </c>
      <c r="D242" s="2" t="s">
        <v>13</v>
      </c>
      <c r="E242" s="2" t="s">
        <v>14</v>
      </c>
      <c r="F242" s="8" t="str">
        <f>"1904052"</f>
        <v>1904052</v>
      </c>
      <c r="G242" s="2" t="s">
        <v>1150</v>
      </c>
      <c r="H242" s="2" t="s">
        <v>1152</v>
      </c>
      <c r="I242" s="8">
        <v>57017</v>
      </c>
      <c r="J242" s="2" t="s">
        <v>1153</v>
      </c>
      <c r="K242" s="8">
        <v>2394093208</v>
      </c>
      <c r="L242" s="5" t="s">
        <v>1151</v>
      </c>
    </row>
    <row r="243" spans="1:12" ht="30" x14ac:dyDescent="0.25">
      <c r="A243" s="2" t="s">
        <v>686</v>
      </c>
      <c r="B243" s="2" t="s">
        <v>869</v>
      </c>
      <c r="C243" s="2" t="s">
        <v>959</v>
      </c>
      <c r="D243" s="2" t="s">
        <v>13</v>
      </c>
      <c r="E243" s="2" t="s">
        <v>14</v>
      </c>
      <c r="F243" s="8" t="str">
        <f>"1908010"</f>
        <v>1908010</v>
      </c>
      <c r="G243" s="2" t="s">
        <v>1074</v>
      </c>
      <c r="H243" s="2" t="s">
        <v>962</v>
      </c>
      <c r="I243" s="8">
        <v>57200</v>
      </c>
      <c r="J243" s="2" t="s">
        <v>1076</v>
      </c>
      <c r="K243" s="8">
        <v>2394031302</v>
      </c>
      <c r="L243" s="5" t="s">
        <v>1075</v>
      </c>
    </row>
    <row r="244" spans="1:12" ht="30" x14ac:dyDescent="0.25">
      <c r="A244" s="2" t="s">
        <v>686</v>
      </c>
      <c r="B244" s="2" t="s">
        <v>687</v>
      </c>
      <c r="C244" s="2" t="s">
        <v>699</v>
      </c>
      <c r="D244" s="2" t="s">
        <v>13</v>
      </c>
      <c r="E244" s="2" t="s">
        <v>14</v>
      </c>
      <c r="F244" s="8" t="str">
        <f>"1904030"</f>
        <v>1904030</v>
      </c>
      <c r="G244" s="2" t="s">
        <v>700</v>
      </c>
      <c r="H244" s="2" t="s">
        <v>702</v>
      </c>
      <c r="I244" s="8">
        <v>57015</v>
      </c>
      <c r="J244" s="2" t="s">
        <v>703</v>
      </c>
      <c r="K244" s="8">
        <v>2393041215</v>
      </c>
      <c r="L244" s="5" t="s">
        <v>701</v>
      </c>
    </row>
    <row r="245" spans="1:12" ht="30" x14ac:dyDescent="0.25">
      <c r="A245" s="2" t="s">
        <v>686</v>
      </c>
      <c r="B245" s="2" t="s">
        <v>687</v>
      </c>
      <c r="C245" s="2" t="s">
        <v>688</v>
      </c>
      <c r="D245" s="2" t="s">
        <v>13</v>
      </c>
      <c r="E245" s="2" t="s">
        <v>14</v>
      </c>
      <c r="F245" s="8" t="str">
        <f>"1909010"</f>
        <v>1909010</v>
      </c>
      <c r="G245" s="2" t="s">
        <v>689</v>
      </c>
      <c r="H245" s="2" t="s">
        <v>691</v>
      </c>
      <c r="I245" s="8">
        <v>57014</v>
      </c>
      <c r="J245" s="2" t="s">
        <v>692</v>
      </c>
      <c r="K245" s="8">
        <v>2397041207</v>
      </c>
      <c r="L245" s="5" t="s">
        <v>690</v>
      </c>
    </row>
    <row r="246" spans="1:12" ht="30" x14ac:dyDescent="0.25">
      <c r="A246" s="2" t="s">
        <v>686</v>
      </c>
      <c r="B246" s="2" t="s">
        <v>693</v>
      </c>
      <c r="C246" s="2" t="s">
        <v>756</v>
      </c>
      <c r="D246" s="2" t="s">
        <v>13</v>
      </c>
      <c r="E246" s="2" t="s">
        <v>14</v>
      </c>
      <c r="F246" s="8" t="str">
        <f>"1907010"</f>
        <v>1907010</v>
      </c>
      <c r="G246" s="2" t="s">
        <v>757</v>
      </c>
      <c r="H246" s="2" t="s">
        <v>759</v>
      </c>
      <c r="I246" s="8">
        <v>57002</v>
      </c>
      <c r="J246" s="2" t="s">
        <v>760</v>
      </c>
      <c r="K246" s="8">
        <v>2395022250</v>
      </c>
      <c r="L246" s="5" t="s">
        <v>758</v>
      </c>
    </row>
    <row r="247" spans="1:12" ht="30" x14ac:dyDescent="0.25">
      <c r="A247" s="2" t="s">
        <v>686</v>
      </c>
      <c r="B247" s="2" t="s">
        <v>693</v>
      </c>
      <c r="C247" s="2" t="s">
        <v>693</v>
      </c>
      <c r="D247" s="2" t="s">
        <v>13</v>
      </c>
      <c r="E247" s="2" t="s">
        <v>1044</v>
      </c>
      <c r="F247" s="8" t="str">
        <f>"1904060"</f>
        <v>1904060</v>
      </c>
      <c r="G247" s="2" t="s">
        <v>1045</v>
      </c>
      <c r="H247" s="2" t="s">
        <v>1047</v>
      </c>
      <c r="I247" s="8">
        <v>57200</v>
      </c>
      <c r="J247" s="2" t="s">
        <v>1048</v>
      </c>
      <c r="K247" s="8">
        <v>2394041251</v>
      </c>
      <c r="L247" s="5" t="s">
        <v>1046</v>
      </c>
    </row>
    <row r="248" spans="1:12" ht="30" x14ac:dyDescent="0.25">
      <c r="A248" s="2" t="s">
        <v>686</v>
      </c>
      <c r="B248" s="2" t="s">
        <v>783</v>
      </c>
      <c r="C248" s="2" t="s">
        <v>894</v>
      </c>
      <c r="D248" s="2" t="s">
        <v>13</v>
      </c>
      <c r="E248" s="2" t="s">
        <v>1044</v>
      </c>
      <c r="F248" s="8" t="str">
        <f>"1901041"</f>
        <v>1901041</v>
      </c>
      <c r="G248" s="2" t="s">
        <v>1235</v>
      </c>
      <c r="H248" s="2" t="s">
        <v>1237</v>
      </c>
      <c r="I248" s="8">
        <v>54628</v>
      </c>
      <c r="J248" s="2" t="s">
        <v>1238</v>
      </c>
      <c r="K248" s="8">
        <v>2310764115</v>
      </c>
      <c r="L248" s="5" t="s">
        <v>1236</v>
      </c>
    </row>
    <row r="249" spans="1:12" ht="33" customHeight="1" x14ac:dyDescent="0.25">
      <c r="A249" s="2" t="s">
        <v>686</v>
      </c>
      <c r="B249" s="2" t="s">
        <v>693</v>
      </c>
      <c r="C249" s="2" t="s">
        <v>693</v>
      </c>
      <c r="D249" s="2" t="s">
        <v>13</v>
      </c>
      <c r="E249" s="2" t="s">
        <v>1044</v>
      </c>
      <c r="F249" s="8" t="str">
        <f>"1935004"</f>
        <v>1935004</v>
      </c>
      <c r="G249" s="2" t="s">
        <v>1310</v>
      </c>
      <c r="H249" s="2" t="s">
        <v>1312</v>
      </c>
      <c r="I249" s="8">
        <v>57200</v>
      </c>
      <c r="J249" s="2" t="s">
        <v>1313</v>
      </c>
      <c r="K249" s="8">
        <v>2394073736</v>
      </c>
      <c r="L249" s="5" t="s">
        <v>1311</v>
      </c>
    </row>
    <row r="250" spans="1:12" ht="42.75" customHeight="1" x14ac:dyDescent="0.25">
      <c r="A250" s="2" t="s">
        <v>686</v>
      </c>
      <c r="B250" s="2" t="s">
        <v>869</v>
      </c>
      <c r="C250" s="2" t="s">
        <v>959</v>
      </c>
      <c r="D250" s="2" t="s">
        <v>13</v>
      </c>
      <c r="E250" s="2" t="s">
        <v>1044</v>
      </c>
      <c r="F250" s="8" t="str">
        <f>"1935005"</f>
        <v>1935005</v>
      </c>
      <c r="G250" s="2" t="s">
        <v>1314</v>
      </c>
      <c r="H250" s="2" t="s">
        <v>1316</v>
      </c>
      <c r="I250" s="8">
        <v>57018</v>
      </c>
      <c r="J250" s="2" t="s">
        <v>1317</v>
      </c>
      <c r="K250" s="8">
        <v>2394033371</v>
      </c>
      <c r="L250" s="5" t="s">
        <v>1315</v>
      </c>
    </row>
    <row r="251" spans="1:12" ht="36" customHeight="1" x14ac:dyDescent="0.25">
      <c r="A251" s="2" t="s">
        <v>686</v>
      </c>
      <c r="B251" s="2" t="s">
        <v>783</v>
      </c>
      <c r="C251" s="2" t="s">
        <v>784</v>
      </c>
      <c r="D251" s="2" t="s">
        <v>13</v>
      </c>
      <c r="E251" s="2" t="s">
        <v>1279</v>
      </c>
      <c r="F251" s="8" t="str">
        <f>"1915025"</f>
        <v>1915025</v>
      </c>
      <c r="G251" s="2" t="s">
        <v>1280</v>
      </c>
      <c r="H251" s="2" t="s">
        <v>1282</v>
      </c>
      <c r="I251" s="8">
        <v>56121</v>
      </c>
      <c r="J251" s="2" t="s">
        <v>1283</v>
      </c>
      <c r="K251" s="8">
        <v>2310727341</v>
      </c>
      <c r="L251" s="5" t="s">
        <v>1281</v>
      </c>
    </row>
    <row r="252" spans="1:12" ht="30" x14ac:dyDescent="0.25">
      <c r="A252" s="2" t="s">
        <v>686</v>
      </c>
      <c r="B252" s="2" t="s">
        <v>799</v>
      </c>
      <c r="C252" s="2" t="s">
        <v>800</v>
      </c>
      <c r="D252" s="2" t="s">
        <v>13</v>
      </c>
      <c r="E252" s="2" t="s">
        <v>1110</v>
      </c>
      <c r="F252" s="8" t="str">
        <f>"1915018"</f>
        <v>1915018</v>
      </c>
      <c r="G252" s="2" t="s">
        <v>1111</v>
      </c>
      <c r="H252" s="2" t="s">
        <v>1113</v>
      </c>
      <c r="I252" s="8">
        <v>56728</v>
      </c>
      <c r="J252" s="2" t="s">
        <v>1114</v>
      </c>
      <c r="K252" s="8">
        <v>2310587282</v>
      </c>
      <c r="L252" s="5" t="s">
        <v>1112</v>
      </c>
    </row>
    <row r="253" spans="1:12" ht="30.75" customHeight="1" x14ac:dyDescent="0.25">
      <c r="A253" s="2" t="s">
        <v>686</v>
      </c>
      <c r="B253" s="2" t="s">
        <v>740</v>
      </c>
      <c r="C253" s="2" t="s">
        <v>741</v>
      </c>
      <c r="D253" s="2" t="s">
        <v>508</v>
      </c>
      <c r="E253" s="2" t="s">
        <v>509</v>
      </c>
      <c r="F253" s="8" t="str">
        <f>"1941005"</f>
        <v>1941005</v>
      </c>
      <c r="G253" s="2" t="s">
        <v>742</v>
      </c>
      <c r="H253" s="2" t="s">
        <v>744</v>
      </c>
      <c r="I253" s="8">
        <v>56334</v>
      </c>
      <c r="J253" s="2" t="s">
        <v>745</v>
      </c>
      <c r="K253" s="8">
        <v>2310559564</v>
      </c>
      <c r="L253" s="5" t="s">
        <v>743</v>
      </c>
    </row>
    <row r="254" spans="1:12" ht="30.75" customHeight="1" x14ac:dyDescent="0.25">
      <c r="A254" s="2" t="s">
        <v>686</v>
      </c>
      <c r="B254" s="2" t="s">
        <v>731</v>
      </c>
      <c r="C254" s="2" t="s">
        <v>778</v>
      </c>
      <c r="D254" s="2" t="s">
        <v>508</v>
      </c>
      <c r="E254" s="2" t="s">
        <v>509</v>
      </c>
      <c r="F254" s="8" t="str">
        <f>"1925000"</f>
        <v>1925000</v>
      </c>
      <c r="G254" s="2" t="s">
        <v>1331</v>
      </c>
      <c r="H254" s="2" t="s">
        <v>1333</v>
      </c>
      <c r="I254" s="8">
        <v>57003</v>
      </c>
      <c r="J254" s="2" t="s">
        <v>1334</v>
      </c>
      <c r="K254" s="8">
        <v>2310578010</v>
      </c>
      <c r="L254" s="5" t="s">
        <v>1332</v>
      </c>
    </row>
    <row r="255" spans="1:12" ht="30.75" customHeight="1" x14ac:dyDescent="0.25">
      <c r="A255" s="2" t="s">
        <v>686</v>
      </c>
      <c r="B255" s="2" t="s">
        <v>704</v>
      </c>
      <c r="C255" s="2" t="s">
        <v>844</v>
      </c>
      <c r="D255" s="2" t="s">
        <v>508</v>
      </c>
      <c r="E255" s="2" t="s">
        <v>509</v>
      </c>
      <c r="F255" s="8" t="str">
        <f>"1941006"</f>
        <v>1941006</v>
      </c>
      <c r="G255" s="2" t="s">
        <v>1284</v>
      </c>
      <c r="H255" s="2" t="s">
        <v>1286</v>
      </c>
      <c r="I255" s="8">
        <v>56430</v>
      </c>
      <c r="J255" s="2" t="s">
        <v>1287</v>
      </c>
      <c r="K255" s="8">
        <v>2310587086</v>
      </c>
      <c r="L255" s="5" t="s">
        <v>1285</v>
      </c>
    </row>
    <row r="256" spans="1:12" ht="30" x14ac:dyDescent="0.25">
      <c r="A256" s="2" t="s">
        <v>686</v>
      </c>
      <c r="B256" s="2" t="s">
        <v>740</v>
      </c>
      <c r="C256" s="2" t="s">
        <v>746</v>
      </c>
      <c r="D256" s="2" t="s">
        <v>61</v>
      </c>
      <c r="E256" s="2" t="s">
        <v>85</v>
      </c>
      <c r="F256" s="8" t="str">
        <f>"1950405"</f>
        <v>1950405</v>
      </c>
      <c r="G256" s="2" t="s">
        <v>899</v>
      </c>
      <c r="H256" s="2" t="s">
        <v>901</v>
      </c>
      <c r="I256" s="8">
        <v>56224</v>
      </c>
      <c r="J256" s="2" t="s">
        <v>902</v>
      </c>
      <c r="K256" s="8">
        <v>2310758985</v>
      </c>
      <c r="L256" s="5" t="s">
        <v>900</v>
      </c>
    </row>
    <row r="257" spans="1:12" ht="33" customHeight="1" x14ac:dyDescent="0.25">
      <c r="A257" s="2" t="s">
        <v>686</v>
      </c>
      <c r="B257" s="2" t="s">
        <v>704</v>
      </c>
      <c r="C257" s="2" t="s">
        <v>844</v>
      </c>
      <c r="D257" s="2" t="s">
        <v>61</v>
      </c>
      <c r="E257" s="2" t="s">
        <v>85</v>
      </c>
      <c r="F257" s="8" t="str">
        <f>"1940260"</f>
        <v>1940260</v>
      </c>
      <c r="G257" s="2" t="s">
        <v>1260</v>
      </c>
      <c r="H257" s="2" t="s">
        <v>847</v>
      </c>
      <c r="I257" s="8">
        <v>56430</v>
      </c>
      <c r="J257" s="2" t="s">
        <v>1262</v>
      </c>
      <c r="K257" s="8">
        <v>2310587631</v>
      </c>
      <c r="L257" s="5" t="s">
        <v>1261</v>
      </c>
    </row>
    <row r="258" spans="1:12" ht="30" x14ac:dyDescent="0.25">
      <c r="A258" s="2" t="s">
        <v>686</v>
      </c>
      <c r="B258" s="2" t="s">
        <v>740</v>
      </c>
      <c r="C258" s="2" t="s">
        <v>746</v>
      </c>
      <c r="D258" s="2" t="s">
        <v>61</v>
      </c>
      <c r="E258" s="2" t="s">
        <v>62</v>
      </c>
      <c r="F258" s="8" t="str">
        <f>"1940400"</f>
        <v>1940400</v>
      </c>
      <c r="G258" s="2" t="s">
        <v>882</v>
      </c>
      <c r="H258" s="2" t="s">
        <v>884</v>
      </c>
      <c r="I258" s="8">
        <v>56224</v>
      </c>
      <c r="J258" s="2" t="s">
        <v>885</v>
      </c>
      <c r="K258" s="8">
        <v>2310768012</v>
      </c>
      <c r="L258" s="5" t="s">
        <v>883</v>
      </c>
    </row>
    <row r="259" spans="1:12" ht="30" x14ac:dyDescent="0.25">
      <c r="A259" s="2" t="s">
        <v>686</v>
      </c>
      <c r="B259" s="2" t="s">
        <v>731</v>
      </c>
      <c r="C259" s="2" t="s">
        <v>773</v>
      </c>
      <c r="D259" s="2" t="s">
        <v>61</v>
      </c>
      <c r="E259" s="2" t="s">
        <v>62</v>
      </c>
      <c r="F259" s="8" t="str">
        <f>"1940370"</f>
        <v>1940370</v>
      </c>
      <c r="G259" s="2" t="s">
        <v>840</v>
      </c>
      <c r="H259" s="2" t="s">
        <v>842</v>
      </c>
      <c r="I259" s="8">
        <v>57100</v>
      </c>
      <c r="J259" s="2" t="s">
        <v>843</v>
      </c>
      <c r="K259" s="8">
        <v>2391051107</v>
      </c>
      <c r="L259" s="5" t="s">
        <v>841</v>
      </c>
    </row>
    <row r="260" spans="1:12" ht="30" x14ac:dyDescent="0.25">
      <c r="A260" s="2" t="s">
        <v>686</v>
      </c>
      <c r="B260" s="2" t="s">
        <v>799</v>
      </c>
      <c r="C260" s="2" t="s">
        <v>800</v>
      </c>
      <c r="D260" s="2" t="s">
        <v>61</v>
      </c>
      <c r="E260" s="2" t="s">
        <v>62</v>
      </c>
      <c r="F260" s="8" t="str">
        <f>"1940245"</f>
        <v>1940245</v>
      </c>
      <c r="G260" s="2" t="s">
        <v>801</v>
      </c>
      <c r="H260" s="2" t="s">
        <v>803</v>
      </c>
      <c r="I260" s="8">
        <v>56533</v>
      </c>
      <c r="J260" s="2" t="s">
        <v>804</v>
      </c>
      <c r="K260" s="8">
        <v>2310658619</v>
      </c>
      <c r="L260" s="5" t="s">
        <v>802</v>
      </c>
    </row>
    <row r="261" spans="1:12" ht="30" x14ac:dyDescent="0.25">
      <c r="A261" s="2" t="s">
        <v>686</v>
      </c>
      <c r="B261" s="2" t="s">
        <v>687</v>
      </c>
      <c r="C261" s="2" t="s">
        <v>694</v>
      </c>
      <c r="D261" s="2" t="s">
        <v>61</v>
      </c>
      <c r="E261" s="2" t="s">
        <v>62</v>
      </c>
      <c r="F261" s="8" t="str">
        <f>"1940010"</f>
        <v>1940010</v>
      </c>
      <c r="G261" s="2" t="s">
        <v>769</v>
      </c>
      <c r="H261" s="2" t="s">
        <v>771</v>
      </c>
      <c r="I261" s="8">
        <v>57014</v>
      </c>
      <c r="J261" s="2" t="s">
        <v>772</v>
      </c>
      <c r="K261" s="8">
        <v>2397065660</v>
      </c>
      <c r="L261" s="5" t="s">
        <v>770</v>
      </c>
    </row>
    <row r="262" spans="1:12" ht="30" x14ac:dyDescent="0.25">
      <c r="A262" s="2" t="s">
        <v>686</v>
      </c>
      <c r="B262" s="2" t="s">
        <v>783</v>
      </c>
      <c r="C262" s="2" t="s">
        <v>784</v>
      </c>
      <c r="D262" s="2" t="s">
        <v>61</v>
      </c>
      <c r="E262" s="2" t="s">
        <v>62</v>
      </c>
      <c r="F262" s="8" t="str">
        <f>"1950410"</f>
        <v>1950410</v>
      </c>
      <c r="G262" s="2" t="s">
        <v>785</v>
      </c>
      <c r="H262" s="2" t="s">
        <v>787</v>
      </c>
      <c r="I262" s="8">
        <v>56121</v>
      </c>
      <c r="J262" s="2" t="s">
        <v>788</v>
      </c>
      <c r="K262" s="8">
        <v>2310729160</v>
      </c>
      <c r="L262" s="5" t="s">
        <v>786</v>
      </c>
    </row>
    <row r="263" spans="1:12" ht="30" x14ac:dyDescent="0.25">
      <c r="A263" s="2" t="s">
        <v>686</v>
      </c>
      <c r="B263" s="2" t="s">
        <v>740</v>
      </c>
      <c r="C263" s="2" t="s">
        <v>741</v>
      </c>
      <c r="D263" s="2" t="s">
        <v>61</v>
      </c>
      <c r="E263" s="2" t="s">
        <v>62</v>
      </c>
      <c r="F263" s="8" t="str">
        <f>"1950420"</f>
        <v>1950420</v>
      </c>
      <c r="G263" s="2" t="s">
        <v>1060</v>
      </c>
      <c r="H263" s="2" t="s">
        <v>1062</v>
      </c>
      <c r="I263" s="8">
        <v>56334</v>
      </c>
      <c r="J263" s="2" t="s">
        <v>1063</v>
      </c>
      <c r="K263" s="8">
        <v>2310763668</v>
      </c>
      <c r="L263" s="5" t="s">
        <v>1061</v>
      </c>
    </row>
    <row r="264" spans="1:12" ht="30" x14ac:dyDescent="0.25">
      <c r="A264" s="2" t="s">
        <v>686</v>
      </c>
      <c r="B264" s="2" t="s">
        <v>693</v>
      </c>
      <c r="C264" s="2" t="s">
        <v>693</v>
      </c>
      <c r="D264" s="2" t="s">
        <v>61</v>
      </c>
      <c r="E264" s="2" t="s">
        <v>62</v>
      </c>
      <c r="F264" s="8" t="str">
        <f>"1940360"</f>
        <v>1940360</v>
      </c>
      <c r="G264" s="2" t="s">
        <v>955</v>
      </c>
      <c r="H264" s="2" t="s">
        <v>957</v>
      </c>
      <c r="I264" s="8">
        <v>57200</v>
      </c>
      <c r="J264" s="2" t="s">
        <v>958</v>
      </c>
      <c r="K264" s="8">
        <v>2394024240</v>
      </c>
      <c r="L264" s="5" t="s">
        <v>956</v>
      </c>
    </row>
    <row r="265" spans="1:12" ht="30" x14ac:dyDescent="0.25">
      <c r="A265" s="2" t="s">
        <v>686</v>
      </c>
      <c r="B265" s="2" t="s">
        <v>710</v>
      </c>
      <c r="C265" s="2" t="s">
        <v>761</v>
      </c>
      <c r="D265" s="2" t="s">
        <v>61</v>
      </c>
      <c r="E265" s="2" t="s">
        <v>62</v>
      </c>
      <c r="F265" s="8" t="str">
        <f>"1950418"</f>
        <v>1950418</v>
      </c>
      <c r="G265" s="2" t="s">
        <v>762</v>
      </c>
      <c r="H265" s="2" t="s">
        <v>764</v>
      </c>
      <c r="I265" s="8">
        <v>57400</v>
      </c>
      <c r="J265" s="2" t="s">
        <v>765</v>
      </c>
      <c r="K265" s="8">
        <v>2310798422</v>
      </c>
      <c r="L265" s="5" t="s">
        <v>763</v>
      </c>
    </row>
    <row r="266" spans="1:12" ht="30" x14ac:dyDescent="0.25">
      <c r="A266" s="2" t="s">
        <v>686</v>
      </c>
      <c r="B266" s="2" t="s">
        <v>704</v>
      </c>
      <c r="C266" s="2" t="s">
        <v>844</v>
      </c>
      <c r="D266" s="2" t="s">
        <v>61</v>
      </c>
      <c r="E266" s="2" t="s">
        <v>62</v>
      </c>
      <c r="F266" s="8" t="str">
        <f>"1940250"</f>
        <v>1940250</v>
      </c>
      <c r="G266" s="2" t="s">
        <v>927</v>
      </c>
      <c r="H266" s="2" t="s">
        <v>929</v>
      </c>
      <c r="I266" s="8">
        <v>56430</v>
      </c>
      <c r="J266" s="2" t="s">
        <v>930</v>
      </c>
      <c r="K266" s="8">
        <v>2310653039</v>
      </c>
      <c r="L266" s="5" t="s">
        <v>928</v>
      </c>
    </row>
    <row r="267" spans="1:12" ht="30" x14ac:dyDescent="0.25">
      <c r="A267" s="2" t="s">
        <v>686</v>
      </c>
      <c r="B267" s="2" t="s">
        <v>799</v>
      </c>
      <c r="C267" s="2" t="s">
        <v>827</v>
      </c>
      <c r="D267" s="2" t="s">
        <v>61</v>
      </c>
      <c r="E267" s="2" t="s">
        <v>62</v>
      </c>
      <c r="F267" s="8" t="str">
        <f>"1940391"</f>
        <v>1940391</v>
      </c>
      <c r="G267" s="2" t="s">
        <v>853</v>
      </c>
      <c r="H267" s="2" t="s">
        <v>855</v>
      </c>
      <c r="I267" s="8">
        <v>56626</v>
      </c>
      <c r="J267" s="2" t="s">
        <v>856</v>
      </c>
      <c r="K267" s="8">
        <v>2310624751</v>
      </c>
      <c r="L267" s="5" t="s">
        <v>854</v>
      </c>
    </row>
    <row r="268" spans="1:12" ht="30" x14ac:dyDescent="0.25">
      <c r="A268" s="2" t="s">
        <v>686</v>
      </c>
      <c r="B268" s="2" t="s">
        <v>710</v>
      </c>
      <c r="C268" s="2" t="s">
        <v>805</v>
      </c>
      <c r="D268" s="2" t="s">
        <v>61</v>
      </c>
      <c r="E268" s="2" t="s">
        <v>62</v>
      </c>
      <c r="F268" s="8" t="str">
        <f>"1940247"</f>
        <v>1940247</v>
      </c>
      <c r="G268" s="2" t="s">
        <v>849</v>
      </c>
      <c r="H268" s="2" t="s">
        <v>851</v>
      </c>
      <c r="I268" s="8">
        <v>57300</v>
      </c>
      <c r="J268" s="2" t="s">
        <v>852</v>
      </c>
      <c r="K268" s="8">
        <v>2310792698</v>
      </c>
      <c r="L268" s="5" t="s">
        <v>850</v>
      </c>
    </row>
    <row r="269" spans="1:12" ht="42" customHeight="1" x14ac:dyDescent="0.25">
      <c r="A269" s="2" t="s">
        <v>686</v>
      </c>
      <c r="B269" s="2" t="s">
        <v>740</v>
      </c>
      <c r="C269" s="2" t="s">
        <v>746</v>
      </c>
      <c r="D269" s="2" t="s">
        <v>61</v>
      </c>
      <c r="E269" s="2" t="s">
        <v>62</v>
      </c>
      <c r="F269" s="8" t="str">
        <f>"1940405"</f>
        <v>1940405</v>
      </c>
      <c r="G269" s="2" t="s">
        <v>923</v>
      </c>
      <c r="H269" s="2" t="s">
        <v>925</v>
      </c>
      <c r="I269" s="8">
        <v>56224</v>
      </c>
      <c r="J269" s="2" t="s">
        <v>926</v>
      </c>
      <c r="K269" s="8">
        <v>2310707071</v>
      </c>
      <c r="L269" s="5" t="s">
        <v>924</v>
      </c>
    </row>
    <row r="270" spans="1:12" ht="30" x14ac:dyDescent="0.25">
      <c r="A270" s="2" t="s">
        <v>686</v>
      </c>
      <c r="B270" s="2" t="s">
        <v>704</v>
      </c>
      <c r="C270" s="2" t="s">
        <v>844</v>
      </c>
      <c r="D270" s="2" t="s">
        <v>61</v>
      </c>
      <c r="E270" s="2" t="s">
        <v>62</v>
      </c>
      <c r="F270" s="8" t="str">
        <f>"1940390"</f>
        <v>1940390</v>
      </c>
      <c r="G270" s="2" t="s">
        <v>845</v>
      </c>
      <c r="H270" s="2" t="s">
        <v>847</v>
      </c>
      <c r="I270" s="8">
        <v>56430</v>
      </c>
      <c r="J270" s="2" t="s">
        <v>848</v>
      </c>
      <c r="K270" s="8">
        <v>2310641672</v>
      </c>
      <c r="L270" s="5" t="s">
        <v>846</v>
      </c>
    </row>
    <row r="271" spans="1:12" ht="30" x14ac:dyDescent="0.25">
      <c r="A271" s="2" t="s">
        <v>686</v>
      </c>
      <c r="B271" s="2" t="s">
        <v>731</v>
      </c>
      <c r="C271" s="2" t="s">
        <v>778</v>
      </c>
      <c r="D271" s="2" t="s">
        <v>61</v>
      </c>
      <c r="E271" s="2" t="s">
        <v>62</v>
      </c>
      <c r="F271" s="8" t="str">
        <f>"1940246"</f>
        <v>1940246</v>
      </c>
      <c r="G271" s="2" t="s">
        <v>779</v>
      </c>
      <c r="H271" s="2" t="s">
        <v>781</v>
      </c>
      <c r="I271" s="8">
        <v>57003</v>
      </c>
      <c r="J271" s="2" t="s">
        <v>782</v>
      </c>
      <c r="K271" s="8">
        <v>2310702634</v>
      </c>
      <c r="L271" s="5" t="s">
        <v>780</v>
      </c>
    </row>
    <row r="272" spans="1:12" ht="30" x14ac:dyDescent="0.25">
      <c r="A272" s="2" t="s">
        <v>686</v>
      </c>
      <c r="B272" s="2" t="s">
        <v>704</v>
      </c>
      <c r="C272" s="2" t="s">
        <v>705</v>
      </c>
      <c r="D272" s="2" t="s">
        <v>464</v>
      </c>
      <c r="E272" s="2" t="s">
        <v>580</v>
      </c>
      <c r="F272" s="8" t="str">
        <f>"1991915"</f>
        <v>1991915</v>
      </c>
      <c r="G272" s="2" t="s">
        <v>1321</v>
      </c>
      <c r="H272" s="2" t="s">
        <v>1322</v>
      </c>
      <c r="I272" s="8">
        <v>57010</v>
      </c>
      <c r="J272" s="2" t="s">
        <v>1323</v>
      </c>
      <c r="K272" s="8">
        <v>2310692940</v>
      </c>
      <c r="L272" s="5" t="s">
        <v>1257</v>
      </c>
    </row>
    <row r="273" spans="1:12" ht="30" x14ac:dyDescent="0.25">
      <c r="A273" s="2" t="s">
        <v>686</v>
      </c>
      <c r="B273" s="2" t="s">
        <v>704</v>
      </c>
      <c r="C273" s="2" t="s">
        <v>705</v>
      </c>
      <c r="D273" s="2" t="s">
        <v>464</v>
      </c>
      <c r="E273" s="2" t="s">
        <v>514</v>
      </c>
      <c r="F273" s="8" t="str">
        <f>"1990915"</f>
        <v>1990915</v>
      </c>
      <c r="G273" s="2" t="s">
        <v>1256</v>
      </c>
      <c r="H273" s="2" t="s">
        <v>1258</v>
      </c>
      <c r="I273" s="8"/>
      <c r="J273" s="2" t="s">
        <v>1259</v>
      </c>
      <c r="K273" s="8">
        <v>2310692940</v>
      </c>
      <c r="L273" s="5" t="s">
        <v>1257</v>
      </c>
    </row>
    <row r="274" spans="1:12" ht="30" x14ac:dyDescent="0.25">
      <c r="A274" s="2" t="s">
        <v>686</v>
      </c>
      <c r="B274" s="2" t="s">
        <v>799</v>
      </c>
      <c r="C274" s="2" t="s">
        <v>984</v>
      </c>
      <c r="D274" s="2" t="s">
        <v>464</v>
      </c>
      <c r="E274" s="2" t="s">
        <v>531</v>
      </c>
      <c r="F274" s="8" t="str">
        <f>"1991913"</f>
        <v>1991913</v>
      </c>
      <c r="G274" s="2" t="s">
        <v>1318</v>
      </c>
      <c r="H274" s="2" t="s">
        <v>1265</v>
      </c>
      <c r="I274" s="8">
        <v>57010</v>
      </c>
      <c r="J274" s="2" t="s">
        <v>1320</v>
      </c>
      <c r="K274" s="8">
        <v>2310633333</v>
      </c>
      <c r="L274" s="5" t="s">
        <v>1319</v>
      </c>
    </row>
    <row r="275" spans="1:12" ht="30" x14ac:dyDescent="0.25">
      <c r="A275" s="2" t="s">
        <v>686</v>
      </c>
      <c r="B275" s="2" t="s">
        <v>799</v>
      </c>
      <c r="C275" s="2" t="s">
        <v>984</v>
      </c>
      <c r="D275" s="2" t="s">
        <v>464</v>
      </c>
      <c r="E275" s="2" t="s">
        <v>465</v>
      </c>
      <c r="F275" s="8" t="str">
        <f>"1990913"</f>
        <v>1990913</v>
      </c>
      <c r="G275" s="2" t="s">
        <v>1263</v>
      </c>
      <c r="H275" s="2" t="s">
        <v>1265</v>
      </c>
      <c r="I275" s="8">
        <v>57010</v>
      </c>
      <c r="J275" s="2" t="s">
        <v>1266</v>
      </c>
      <c r="K275" s="8">
        <v>2310633333</v>
      </c>
      <c r="L275" s="5" t="s">
        <v>1264</v>
      </c>
    </row>
    <row r="276" spans="1:12" ht="45" x14ac:dyDescent="0.25">
      <c r="A276" s="2" t="s">
        <v>686</v>
      </c>
      <c r="B276" s="2" t="s">
        <v>783</v>
      </c>
      <c r="C276" s="2" t="s">
        <v>784</v>
      </c>
      <c r="D276" s="2" t="s">
        <v>23</v>
      </c>
      <c r="E276" s="2" t="s">
        <v>590</v>
      </c>
      <c r="F276" s="8" t="str">
        <f>"1951255"</f>
        <v>1951255</v>
      </c>
      <c r="G276" s="2" t="s">
        <v>903</v>
      </c>
      <c r="H276" s="2" t="s">
        <v>905</v>
      </c>
      <c r="I276" s="8">
        <v>56121</v>
      </c>
      <c r="J276" s="2" t="s">
        <v>906</v>
      </c>
      <c r="K276" s="8">
        <v>2310748552</v>
      </c>
      <c r="L276" s="5" t="s">
        <v>904</v>
      </c>
    </row>
    <row r="277" spans="1:12" ht="31.5" customHeight="1" x14ac:dyDescent="0.25">
      <c r="A277" s="2" t="s">
        <v>686</v>
      </c>
      <c r="B277" s="2" t="s">
        <v>799</v>
      </c>
      <c r="C277" s="2" t="s">
        <v>800</v>
      </c>
      <c r="D277" s="2" t="s">
        <v>23</v>
      </c>
      <c r="E277" s="2" t="s">
        <v>29</v>
      </c>
      <c r="F277" s="8" t="str">
        <f>"1951131"</f>
        <v>1951131</v>
      </c>
      <c r="G277" s="2" t="s">
        <v>919</v>
      </c>
      <c r="H277" s="2" t="s">
        <v>921</v>
      </c>
      <c r="I277" s="8">
        <v>56728</v>
      </c>
      <c r="J277" s="2" t="s">
        <v>922</v>
      </c>
      <c r="K277" s="8">
        <v>2310618018</v>
      </c>
      <c r="L277" s="5" t="s">
        <v>920</v>
      </c>
    </row>
    <row r="278" spans="1:12" ht="30" x14ac:dyDescent="0.25">
      <c r="A278" s="2" t="s">
        <v>686</v>
      </c>
      <c r="B278" s="2" t="s">
        <v>799</v>
      </c>
      <c r="C278" s="2" t="s">
        <v>984</v>
      </c>
      <c r="D278" s="2" t="s">
        <v>23</v>
      </c>
      <c r="E278" s="2" t="s">
        <v>29</v>
      </c>
      <c r="F278" s="8" t="str">
        <f>"1959018"</f>
        <v>1959018</v>
      </c>
      <c r="G278" s="2" t="s">
        <v>985</v>
      </c>
      <c r="H278" s="2" t="s">
        <v>987</v>
      </c>
      <c r="I278" s="8">
        <v>57010</v>
      </c>
      <c r="J278" s="2" t="s">
        <v>988</v>
      </c>
      <c r="K278" s="8">
        <v>2310672569</v>
      </c>
      <c r="L278" s="5" t="s">
        <v>986</v>
      </c>
    </row>
    <row r="279" spans="1:12" ht="30" x14ac:dyDescent="0.25">
      <c r="A279" s="2" t="s">
        <v>686</v>
      </c>
      <c r="B279" s="2" t="s">
        <v>704</v>
      </c>
      <c r="C279" s="2" t="s">
        <v>844</v>
      </c>
      <c r="D279" s="2" t="s">
        <v>23</v>
      </c>
      <c r="E279" s="2" t="s">
        <v>29</v>
      </c>
      <c r="F279" s="8" t="str">
        <f>"1951060"</f>
        <v>1951060</v>
      </c>
      <c r="G279" s="2" t="s">
        <v>980</v>
      </c>
      <c r="H279" s="2" t="s">
        <v>982</v>
      </c>
      <c r="I279" s="8">
        <v>56430</v>
      </c>
      <c r="J279" s="2" t="s">
        <v>983</v>
      </c>
      <c r="K279" s="8">
        <v>2310656387</v>
      </c>
      <c r="L279" s="5" t="s">
        <v>981</v>
      </c>
    </row>
    <row r="280" spans="1:12" ht="30" x14ac:dyDescent="0.25">
      <c r="A280" s="2" t="s">
        <v>686</v>
      </c>
      <c r="B280" s="2" t="s">
        <v>731</v>
      </c>
      <c r="C280" s="2" t="s">
        <v>778</v>
      </c>
      <c r="D280" s="2" t="s">
        <v>23</v>
      </c>
      <c r="E280" s="2" t="s">
        <v>29</v>
      </c>
      <c r="F280" s="8" t="str">
        <f>"1951220"</f>
        <v>1951220</v>
      </c>
      <c r="G280" s="2" t="s">
        <v>857</v>
      </c>
      <c r="H280" s="2" t="s">
        <v>859</v>
      </c>
      <c r="I280" s="8">
        <v>57003</v>
      </c>
      <c r="J280" s="2" t="s">
        <v>860</v>
      </c>
      <c r="K280" s="8">
        <v>2310701034</v>
      </c>
      <c r="L280" s="5" t="s">
        <v>858</v>
      </c>
    </row>
    <row r="281" spans="1:12" ht="30" x14ac:dyDescent="0.25">
      <c r="A281" s="2" t="s">
        <v>686</v>
      </c>
      <c r="B281" s="2" t="s">
        <v>783</v>
      </c>
      <c r="C281" s="2" t="s">
        <v>784</v>
      </c>
      <c r="D281" s="2" t="s">
        <v>23</v>
      </c>
      <c r="E281" s="2" t="s">
        <v>29</v>
      </c>
      <c r="F281" s="8" t="str">
        <f>"1951260"</f>
        <v>1951260</v>
      </c>
      <c r="G281" s="2" t="s">
        <v>874</v>
      </c>
      <c r="H281" s="2" t="s">
        <v>876</v>
      </c>
      <c r="I281" s="8">
        <v>56121</v>
      </c>
      <c r="J281" s="2" t="s">
        <v>877</v>
      </c>
      <c r="K281" s="8">
        <v>2310732064</v>
      </c>
      <c r="L281" s="5" t="s">
        <v>875</v>
      </c>
    </row>
    <row r="282" spans="1:12" ht="30" x14ac:dyDescent="0.25">
      <c r="A282" s="2" t="s">
        <v>686</v>
      </c>
      <c r="B282" s="2" t="s">
        <v>740</v>
      </c>
      <c r="C282" s="2" t="s">
        <v>741</v>
      </c>
      <c r="D282" s="2" t="s">
        <v>23</v>
      </c>
      <c r="E282" s="2" t="s">
        <v>29</v>
      </c>
      <c r="F282" s="8" t="str">
        <f>"1951227"</f>
        <v>1951227</v>
      </c>
      <c r="G282" s="2" t="s">
        <v>943</v>
      </c>
      <c r="H282" s="2" t="s">
        <v>945</v>
      </c>
      <c r="I282" s="8">
        <v>56334</v>
      </c>
      <c r="J282" s="2" t="s">
        <v>946</v>
      </c>
      <c r="K282" s="8">
        <v>2310765655</v>
      </c>
      <c r="L282" s="5" t="s">
        <v>944</v>
      </c>
    </row>
    <row r="283" spans="1:12" ht="30" x14ac:dyDescent="0.25">
      <c r="A283" s="2" t="s">
        <v>686</v>
      </c>
      <c r="B283" s="2" t="s">
        <v>740</v>
      </c>
      <c r="C283" s="2" t="s">
        <v>746</v>
      </c>
      <c r="D283" s="2" t="s">
        <v>23</v>
      </c>
      <c r="E283" s="2" t="s">
        <v>29</v>
      </c>
      <c r="F283" s="8" t="str">
        <f>"1951266"</f>
        <v>1951266</v>
      </c>
      <c r="G283" s="2" t="s">
        <v>931</v>
      </c>
      <c r="H283" s="2" t="s">
        <v>933</v>
      </c>
      <c r="I283" s="8">
        <v>56224</v>
      </c>
      <c r="J283" s="2" t="s">
        <v>934</v>
      </c>
      <c r="K283" s="8">
        <v>2310768147</v>
      </c>
      <c r="L283" s="5" t="s">
        <v>932</v>
      </c>
    </row>
    <row r="284" spans="1:12" ht="30" x14ac:dyDescent="0.25">
      <c r="A284" s="2" t="s">
        <v>686</v>
      </c>
      <c r="B284" s="2" t="s">
        <v>710</v>
      </c>
      <c r="C284" s="2" t="s">
        <v>761</v>
      </c>
      <c r="D284" s="2" t="s">
        <v>23</v>
      </c>
      <c r="E284" s="2" t="s">
        <v>29</v>
      </c>
      <c r="F284" s="8" t="str">
        <f>"1963020"</f>
        <v>1963020</v>
      </c>
      <c r="G284" s="2" t="s">
        <v>964</v>
      </c>
      <c r="H284" s="2" t="s">
        <v>966</v>
      </c>
      <c r="I284" s="8">
        <v>57400</v>
      </c>
      <c r="J284" s="2" t="s">
        <v>967</v>
      </c>
      <c r="K284" s="8">
        <v>2310799912</v>
      </c>
      <c r="L284" s="5" t="s">
        <v>965</v>
      </c>
    </row>
    <row r="285" spans="1:12" ht="30" x14ac:dyDescent="0.25">
      <c r="A285" s="2" t="s">
        <v>686</v>
      </c>
      <c r="B285" s="2" t="s">
        <v>731</v>
      </c>
      <c r="C285" s="2" t="s">
        <v>773</v>
      </c>
      <c r="D285" s="2" t="s">
        <v>23</v>
      </c>
      <c r="E285" s="2" t="s">
        <v>29</v>
      </c>
      <c r="F285" s="8" t="str">
        <f>"1956010"</f>
        <v>1956010</v>
      </c>
      <c r="G285" s="2" t="s">
        <v>836</v>
      </c>
      <c r="H285" s="2" t="s">
        <v>838</v>
      </c>
      <c r="I285" s="8">
        <v>57100</v>
      </c>
      <c r="J285" s="2" t="s">
        <v>839</v>
      </c>
      <c r="K285" s="8">
        <v>2391051797</v>
      </c>
      <c r="L285" s="5" t="s">
        <v>837</v>
      </c>
    </row>
    <row r="286" spans="1:12" ht="30" x14ac:dyDescent="0.25">
      <c r="A286" s="2" t="s">
        <v>686</v>
      </c>
      <c r="B286" s="2" t="s">
        <v>783</v>
      </c>
      <c r="C286" s="2" t="s">
        <v>894</v>
      </c>
      <c r="D286" s="2" t="s">
        <v>23</v>
      </c>
      <c r="E286" s="2" t="s">
        <v>29</v>
      </c>
      <c r="F286" s="8" t="str">
        <f>"1951185"</f>
        <v>1951185</v>
      </c>
      <c r="G286" s="2" t="s">
        <v>895</v>
      </c>
      <c r="H286" s="2" t="s">
        <v>897</v>
      </c>
      <c r="I286" s="8">
        <v>56122</v>
      </c>
      <c r="J286" s="2" t="s">
        <v>898</v>
      </c>
      <c r="K286" s="8">
        <v>2310748430</v>
      </c>
      <c r="L286" s="5" t="s">
        <v>896</v>
      </c>
    </row>
    <row r="287" spans="1:12" ht="30" x14ac:dyDescent="0.25">
      <c r="A287" s="2" t="s">
        <v>686</v>
      </c>
      <c r="B287" s="2" t="s">
        <v>704</v>
      </c>
      <c r="C287" s="2" t="s">
        <v>705</v>
      </c>
      <c r="D287" s="2" t="s">
        <v>23</v>
      </c>
      <c r="E287" s="2" t="s">
        <v>29</v>
      </c>
      <c r="F287" s="8" t="str">
        <f>"1951270"</f>
        <v>1951270</v>
      </c>
      <c r="G287" s="2" t="s">
        <v>878</v>
      </c>
      <c r="H287" s="2" t="s">
        <v>880</v>
      </c>
      <c r="I287" s="8">
        <v>56535</v>
      </c>
      <c r="J287" s="2" t="s">
        <v>881</v>
      </c>
      <c r="K287" s="8">
        <v>2310651442</v>
      </c>
      <c r="L287" s="5" t="s">
        <v>879</v>
      </c>
    </row>
    <row r="288" spans="1:12" ht="30" x14ac:dyDescent="0.25">
      <c r="A288" s="2" t="s">
        <v>686</v>
      </c>
      <c r="B288" s="2" t="s">
        <v>799</v>
      </c>
      <c r="C288" s="2" t="s">
        <v>827</v>
      </c>
      <c r="D288" s="2" t="s">
        <v>23</v>
      </c>
      <c r="E288" s="2" t="s">
        <v>29</v>
      </c>
      <c r="F288" s="8" t="str">
        <f>"1951256"</f>
        <v>1951256</v>
      </c>
      <c r="G288" s="2" t="s">
        <v>828</v>
      </c>
      <c r="H288" s="2" t="s">
        <v>830</v>
      </c>
      <c r="I288" s="8">
        <v>56626</v>
      </c>
      <c r="J288" s="2" t="s">
        <v>831</v>
      </c>
      <c r="K288" s="8">
        <v>2310211522</v>
      </c>
      <c r="L288" s="5" t="s">
        <v>829</v>
      </c>
    </row>
    <row r="289" spans="1:12" ht="30" x14ac:dyDescent="0.25">
      <c r="A289" s="2" t="s">
        <v>686</v>
      </c>
      <c r="B289" s="2" t="s">
        <v>731</v>
      </c>
      <c r="C289" s="2" t="s">
        <v>731</v>
      </c>
      <c r="D289" s="2" t="s">
        <v>23</v>
      </c>
      <c r="E289" s="2" t="s">
        <v>29</v>
      </c>
      <c r="F289" s="8" t="str">
        <f>"1956020"</f>
        <v>1956020</v>
      </c>
      <c r="G289" s="2" t="s">
        <v>972</v>
      </c>
      <c r="H289" s="2" t="s">
        <v>974</v>
      </c>
      <c r="I289" s="8">
        <v>57007</v>
      </c>
      <c r="J289" s="2" t="s">
        <v>975</v>
      </c>
      <c r="K289" s="8">
        <v>2391022127</v>
      </c>
      <c r="L289" s="5" t="s">
        <v>973</v>
      </c>
    </row>
    <row r="290" spans="1:12" ht="45" x14ac:dyDescent="0.25">
      <c r="A290" s="2" t="s">
        <v>686</v>
      </c>
      <c r="B290" s="2" t="s">
        <v>869</v>
      </c>
      <c r="C290" s="2" t="s">
        <v>869</v>
      </c>
      <c r="D290" s="2" t="s">
        <v>23</v>
      </c>
      <c r="E290" s="2" t="s">
        <v>29</v>
      </c>
      <c r="F290" s="8" t="str">
        <f>"1964010"</f>
        <v>1964010</v>
      </c>
      <c r="G290" s="2" t="s">
        <v>870</v>
      </c>
      <c r="H290" s="2" t="s">
        <v>872</v>
      </c>
      <c r="I290" s="8">
        <v>57013</v>
      </c>
      <c r="J290" s="2" t="s">
        <v>873</v>
      </c>
      <c r="K290" s="8">
        <v>2310696781</v>
      </c>
      <c r="L290" s="5" t="s">
        <v>871</v>
      </c>
    </row>
    <row r="291" spans="1:12" ht="45" x14ac:dyDescent="0.25">
      <c r="A291" s="2" t="s">
        <v>686</v>
      </c>
      <c r="B291" s="2" t="s">
        <v>799</v>
      </c>
      <c r="C291" s="2" t="s">
        <v>800</v>
      </c>
      <c r="D291" s="2" t="s">
        <v>23</v>
      </c>
      <c r="E291" s="2" t="s">
        <v>29</v>
      </c>
      <c r="F291" s="8" t="str">
        <f>"1951009"</f>
        <v>1951009</v>
      </c>
      <c r="G291" s="2" t="s">
        <v>1227</v>
      </c>
      <c r="H291" s="2" t="s">
        <v>1229</v>
      </c>
      <c r="I291" s="8">
        <v>56728</v>
      </c>
      <c r="J291" s="2" t="s">
        <v>1230</v>
      </c>
      <c r="K291" s="8">
        <v>2310607521</v>
      </c>
      <c r="L291" s="5" t="s">
        <v>1228</v>
      </c>
    </row>
    <row r="292" spans="1:12" ht="45" x14ac:dyDescent="0.25">
      <c r="A292" s="2" t="s">
        <v>686</v>
      </c>
      <c r="B292" s="2" t="s">
        <v>731</v>
      </c>
      <c r="C292" s="2" t="s">
        <v>778</v>
      </c>
      <c r="D292" s="2" t="s">
        <v>23</v>
      </c>
      <c r="E292" s="2" t="s">
        <v>29</v>
      </c>
      <c r="F292" s="8" t="str">
        <f>"1960010"</f>
        <v>1960010</v>
      </c>
      <c r="G292" s="2" t="s">
        <v>819</v>
      </c>
      <c r="H292" s="2" t="s">
        <v>821</v>
      </c>
      <c r="I292" s="8">
        <v>57011</v>
      </c>
      <c r="J292" s="2" t="s">
        <v>822</v>
      </c>
      <c r="K292" s="8">
        <v>2310713257</v>
      </c>
      <c r="L292" s="5" t="s">
        <v>820</v>
      </c>
    </row>
    <row r="293" spans="1:12" ht="45" x14ac:dyDescent="0.25">
      <c r="A293" s="2" t="s">
        <v>686</v>
      </c>
      <c r="B293" s="2" t="s">
        <v>783</v>
      </c>
      <c r="C293" s="2" t="s">
        <v>784</v>
      </c>
      <c r="D293" s="2" t="s">
        <v>23</v>
      </c>
      <c r="E293" s="2" t="s">
        <v>29</v>
      </c>
      <c r="F293" s="8" t="str">
        <f>"1951263"</f>
        <v>1951263</v>
      </c>
      <c r="G293" s="2" t="s">
        <v>907</v>
      </c>
      <c r="H293" s="2" t="s">
        <v>909</v>
      </c>
      <c r="I293" s="8">
        <v>56121</v>
      </c>
      <c r="J293" s="2" t="s">
        <v>910</v>
      </c>
      <c r="K293" s="8">
        <v>2310735720</v>
      </c>
      <c r="L293" s="5" t="s">
        <v>908</v>
      </c>
    </row>
    <row r="294" spans="1:12" ht="30" x14ac:dyDescent="0.25">
      <c r="A294" s="2" t="s">
        <v>686</v>
      </c>
      <c r="B294" s="2" t="s">
        <v>740</v>
      </c>
      <c r="C294" s="2" t="s">
        <v>741</v>
      </c>
      <c r="D294" s="2" t="s">
        <v>23</v>
      </c>
      <c r="E294" s="2" t="s">
        <v>29</v>
      </c>
      <c r="F294" s="8" t="str">
        <f>"1951228"</f>
        <v>1951228</v>
      </c>
      <c r="G294" s="2" t="s">
        <v>915</v>
      </c>
      <c r="H294" s="2" t="s">
        <v>917</v>
      </c>
      <c r="I294" s="8">
        <v>56334</v>
      </c>
      <c r="J294" s="2" t="s">
        <v>918</v>
      </c>
      <c r="K294" s="8">
        <v>2310774948</v>
      </c>
      <c r="L294" s="5" t="s">
        <v>916</v>
      </c>
    </row>
    <row r="295" spans="1:12" ht="30" x14ac:dyDescent="0.25">
      <c r="A295" s="2" t="s">
        <v>686</v>
      </c>
      <c r="B295" s="2" t="s">
        <v>740</v>
      </c>
      <c r="C295" s="2" t="s">
        <v>746</v>
      </c>
      <c r="D295" s="2" t="s">
        <v>23</v>
      </c>
      <c r="E295" s="2" t="s">
        <v>29</v>
      </c>
      <c r="F295" s="8" t="str">
        <f>"1951268"</f>
        <v>1951268</v>
      </c>
      <c r="G295" s="2" t="s">
        <v>795</v>
      </c>
      <c r="H295" s="2" t="s">
        <v>797</v>
      </c>
      <c r="I295" s="8">
        <v>56431</v>
      </c>
      <c r="J295" s="2" t="s">
        <v>798</v>
      </c>
      <c r="K295" s="8">
        <v>2310642595</v>
      </c>
      <c r="L295" s="5" t="s">
        <v>796</v>
      </c>
    </row>
    <row r="296" spans="1:12" ht="30" x14ac:dyDescent="0.25">
      <c r="A296" s="2" t="s">
        <v>686</v>
      </c>
      <c r="B296" s="2" t="s">
        <v>710</v>
      </c>
      <c r="C296" s="2" t="s">
        <v>761</v>
      </c>
      <c r="D296" s="2" t="s">
        <v>23</v>
      </c>
      <c r="E296" s="2" t="s">
        <v>29</v>
      </c>
      <c r="F296" s="8" t="str">
        <f>"1951222"</f>
        <v>1951222</v>
      </c>
      <c r="G296" s="2" t="s">
        <v>1231</v>
      </c>
      <c r="H296" s="2" t="s">
        <v>1233</v>
      </c>
      <c r="I296" s="8">
        <v>57008</v>
      </c>
      <c r="J296" s="2" t="s">
        <v>1234</v>
      </c>
      <c r="K296" s="8">
        <v>2310781270</v>
      </c>
      <c r="L296" s="5" t="s">
        <v>1232</v>
      </c>
    </row>
    <row r="297" spans="1:12" ht="30" x14ac:dyDescent="0.25">
      <c r="A297" s="2" t="s">
        <v>686</v>
      </c>
      <c r="B297" s="2" t="s">
        <v>731</v>
      </c>
      <c r="C297" s="2" t="s">
        <v>773</v>
      </c>
      <c r="D297" s="2" t="s">
        <v>23</v>
      </c>
      <c r="E297" s="2" t="s">
        <v>29</v>
      </c>
      <c r="F297" s="8" t="str">
        <f>"1961010"</f>
        <v>1961010</v>
      </c>
      <c r="G297" s="2" t="s">
        <v>947</v>
      </c>
      <c r="H297" s="2" t="s">
        <v>949</v>
      </c>
      <c r="I297" s="8">
        <v>57011</v>
      </c>
      <c r="J297" s="2" t="s">
        <v>950</v>
      </c>
      <c r="K297" s="8">
        <v>2310711412</v>
      </c>
      <c r="L297" s="5" t="s">
        <v>948</v>
      </c>
    </row>
    <row r="298" spans="1:12" ht="30" x14ac:dyDescent="0.25">
      <c r="A298" s="2" t="s">
        <v>686</v>
      </c>
      <c r="B298" s="2" t="s">
        <v>704</v>
      </c>
      <c r="C298" s="2" t="s">
        <v>705</v>
      </c>
      <c r="D298" s="2" t="s">
        <v>23</v>
      </c>
      <c r="E298" s="2" t="s">
        <v>29</v>
      </c>
      <c r="F298" s="8" t="str">
        <f>"1951061"</f>
        <v>1951061</v>
      </c>
      <c r="G298" s="2" t="s">
        <v>935</v>
      </c>
      <c r="H298" s="2" t="s">
        <v>937</v>
      </c>
      <c r="I298" s="8">
        <v>56429</v>
      </c>
      <c r="J298" s="2" t="s">
        <v>938</v>
      </c>
      <c r="K298" s="8">
        <v>2310652566</v>
      </c>
      <c r="L298" s="5" t="s">
        <v>936</v>
      </c>
    </row>
    <row r="299" spans="1:12" ht="30" x14ac:dyDescent="0.25">
      <c r="A299" s="2" t="s">
        <v>686</v>
      </c>
      <c r="B299" s="2" t="s">
        <v>704</v>
      </c>
      <c r="C299" s="2" t="s">
        <v>844</v>
      </c>
      <c r="D299" s="2" t="s">
        <v>23</v>
      </c>
      <c r="E299" s="2" t="s">
        <v>29</v>
      </c>
      <c r="F299" s="8" t="str">
        <f>"1951002"</f>
        <v>1951002</v>
      </c>
      <c r="G299" s="2" t="s">
        <v>1296</v>
      </c>
      <c r="H299" s="2" t="s">
        <v>1124</v>
      </c>
      <c r="I299" s="8">
        <v>56430</v>
      </c>
      <c r="J299" s="2" t="s">
        <v>1298</v>
      </c>
      <c r="K299" s="8">
        <v>2310606007</v>
      </c>
      <c r="L299" s="5" t="s">
        <v>1297</v>
      </c>
    </row>
    <row r="300" spans="1:12" ht="30" x14ac:dyDescent="0.25">
      <c r="A300" s="2" t="s">
        <v>686</v>
      </c>
      <c r="B300" s="2" t="s">
        <v>799</v>
      </c>
      <c r="C300" s="2" t="s">
        <v>827</v>
      </c>
      <c r="D300" s="2" t="s">
        <v>23</v>
      </c>
      <c r="E300" s="2" t="s">
        <v>29</v>
      </c>
      <c r="F300" s="8" t="str">
        <f>"1951257"</f>
        <v>1951257</v>
      </c>
      <c r="G300" s="2" t="s">
        <v>968</v>
      </c>
      <c r="H300" s="2" t="s">
        <v>970</v>
      </c>
      <c r="I300" s="8">
        <v>56626</v>
      </c>
      <c r="J300" s="2" t="s">
        <v>971</v>
      </c>
      <c r="K300" s="8">
        <v>2310202091</v>
      </c>
      <c r="L300" s="5" t="s">
        <v>969</v>
      </c>
    </row>
    <row r="301" spans="1:12" ht="30" x14ac:dyDescent="0.25">
      <c r="A301" s="2" t="s">
        <v>686</v>
      </c>
      <c r="B301" s="2" t="s">
        <v>869</v>
      </c>
      <c r="C301" s="2" t="s">
        <v>869</v>
      </c>
      <c r="D301" s="2" t="s">
        <v>23</v>
      </c>
      <c r="E301" s="2" t="s">
        <v>29</v>
      </c>
      <c r="F301" s="8" t="str">
        <f>"1964015"</f>
        <v>1964015</v>
      </c>
      <c r="G301" s="2" t="s">
        <v>1288</v>
      </c>
      <c r="H301" s="2" t="s">
        <v>1290</v>
      </c>
      <c r="I301" s="8">
        <v>57013</v>
      </c>
      <c r="J301" s="2" t="s">
        <v>1291</v>
      </c>
      <c r="K301" s="8">
        <v>2310689637</v>
      </c>
      <c r="L301" s="5" t="s">
        <v>1289</v>
      </c>
    </row>
    <row r="302" spans="1:12" ht="30" x14ac:dyDescent="0.25">
      <c r="A302" s="2" t="s">
        <v>686</v>
      </c>
      <c r="B302" s="2" t="s">
        <v>783</v>
      </c>
      <c r="C302" s="2" t="s">
        <v>784</v>
      </c>
      <c r="D302" s="2" t="s">
        <v>23</v>
      </c>
      <c r="E302" s="2" t="s">
        <v>29</v>
      </c>
      <c r="F302" s="8" t="str">
        <f>"1951264"</f>
        <v>1951264</v>
      </c>
      <c r="G302" s="2" t="s">
        <v>890</v>
      </c>
      <c r="H302" s="2" t="s">
        <v>892</v>
      </c>
      <c r="I302" s="8">
        <v>56121</v>
      </c>
      <c r="J302" s="2" t="s">
        <v>893</v>
      </c>
      <c r="K302" s="8">
        <v>2310731524</v>
      </c>
      <c r="L302" s="5" t="s">
        <v>891</v>
      </c>
    </row>
    <row r="303" spans="1:12" ht="30" x14ac:dyDescent="0.25">
      <c r="A303" s="2" t="s">
        <v>686</v>
      </c>
      <c r="B303" s="2" t="s">
        <v>740</v>
      </c>
      <c r="C303" s="2" t="s">
        <v>746</v>
      </c>
      <c r="D303" s="2" t="s">
        <v>23</v>
      </c>
      <c r="E303" s="2" t="s">
        <v>29</v>
      </c>
      <c r="F303" s="8" t="str">
        <f>"1990400"</f>
        <v>1990400</v>
      </c>
      <c r="G303" s="2" t="s">
        <v>832</v>
      </c>
      <c r="H303" s="2" t="s">
        <v>834</v>
      </c>
      <c r="I303" s="8">
        <v>56224</v>
      </c>
      <c r="J303" s="2" t="s">
        <v>835</v>
      </c>
      <c r="K303" s="8">
        <v>2310587691</v>
      </c>
      <c r="L303" s="5" t="s">
        <v>833</v>
      </c>
    </row>
    <row r="304" spans="1:12" ht="30" x14ac:dyDescent="0.25">
      <c r="A304" s="2" t="s">
        <v>686</v>
      </c>
      <c r="B304" s="2" t="s">
        <v>710</v>
      </c>
      <c r="C304" s="2" t="s">
        <v>761</v>
      </c>
      <c r="D304" s="2" t="s">
        <v>23</v>
      </c>
      <c r="E304" s="2" t="s">
        <v>29</v>
      </c>
      <c r="F304" s="8" t="str">
        <f>"1951225"</f>
        <v>1951225</v>
      </c>
      <c r="G304" s="2" t="s">
        <v>976</v>
      </c>
      <c r="H304" s="2" t="s">
        <v>978</v>
      </c>
      <c r="I304" s="8">
        <v>57009</v>
      </c>
      <c r="J304" s="2" t="s">
        <v>979</v>
      </c>
      <c r="K304" s="8">
        <v>2310755517</v>
      </c>
      <c r="L304" s="5" t="s">
        <v>977</v>
      </c>
    </row>
    <row r="305" spans="1:12" ht="30" x14ac:dyDescent="0.25">
      <c r="A305" s="2" t="s">
        <v>686</v>
      </c>
      <c r="B305" s="2" t="s">
        <v>704</v>
      </c>
      <c r="C305" s="2" t="s">
        <v>705</v>
      </c>
      <c r="D305" s="2" t="s">
        <v>23</v>
      </c>
      <c r="E305" s="2" t="s">
        <v>29</v>
      </c>
      <c r="F305" s="8" t="str">
        <f>"1951273"</f>
        <v>1951273</v>
      </c>
      <c r="G305" s="2" t="s">
        <v>706</v>
      </c>
      <c r="H305" s="2" t="s">
        <v>708</v>
      </c>
      <c r="I305" s="8">
        <v>56532</v>
      </c>
      <c r="J305" s="2" t="s">
        <v>709</v>
      </c>
      <c r="K305" s="8">
        <v>2310621264</v>
      </c>
      <c r="L305" s="5" t="s">
        <v>707</v>
      </c>
    </row>
    <row r="306" spans="1:12" ht="30" x14ac:dyDescent="0.25">
      <c r="A306" s="2" t="s">
        <v>686</v>
      </c>
      <c r="B306" s="2" t="s">
        <v>704</v>
      </c>
      <c r="C306" s="2" t="s">
        <v>844</v>
      </c>
      <c r="D306" s="2" t="s">
        <v>23</v>
      </c>
      <c r="E306" s="2" t="s">
        <v>29</v>
      </c>
      <c r="F306" s="8" t="str">
        <f>"1951267"</f>
        <v>1951267</v>
      </c>
      <c r="G306" s="2" t="s">
        <v>939</v>
      </c>
      <c r="H306" s="2" t="s">
        <v>941</v>
      </c>
      <c r="I306" s="8">
        <v>56431</v>
      </c>
      <c r="J306" s="2" t="s">
        <v>942</v>
      </c>
      <c r="K306" s="8">
        <v>2310659261</v>
      </c>
      <c r="L306" s="5" t="s">
        <v>940</v>
      </c>
    </row>
    <row r="307" spans="1:12" ht="30" x14ac:dyDescent="0.25">
      <c r="A307" s="2" t="s">
        <v>686</v>
      </c>
      <c r="B307" s="2" t="s">
        <v>740</v>
      </c>
      <c r="C307" s="2" t="s">
        <v>746</v>
      </c>
      <c r="D307" s="2" t="s">
        <v>23</v>
      </c>
      <c r="E307" s="2" t="s">
        <v>29</v>
      </c>
      <c r="F307" s="8" t="str">
        <f>"1944002"</f>
        <v>1944002</v>
      </c>
      <c r="G307" s="2" t="s">
        <v>1302</v>
      </c>
      <c r="H307" s="2" t="s">
        <v>1304</v>
      </c>
      <c r="I307" s="8">
        <v>54628</v>
      </c>
      <c r="J307" s="2" t="s">
        <v>1305</v>
      </c>
      <c r="K307" s="8">
        <v>2310709535</v>
      </c>
      <c r="L307" s="5" t="s">
        <v>1303</v>
      </c>
    </row>
    <row r="308" spans="1:12" ht="30" x14ac:dyDescent="0.25">
      <c r="A308" s="2" t="s">
        <v>686</v>
      </c>
      <c r="B308" s="2" t="s">
        <v>704</v>
      </c>
      <c r="C308" s="2" t="s">
        <v>844</v>
      </c>
      <c r="D308" s="2" t="s">
        <v>23</v>
      </c>
      <c r="E308" s="2" t="s">
        <v>29</v>
      </c>
      <c r="F308" s="8" t="str">
        <f>"1951272"</f>
        <v>1951272</v>
      </c>
      <c r="G308" s="2" t="s">
        <v>886</v>
      </c>
      <c r="H308" s="2" t="s">
        <v>888</v>
      </c>
      <c r="I308" s="8">
        <v>56431</v>
      </c>
      <c r="J308" s="2" t="s">
        <v>889</v>
      </c>
      <c r="K308" s="8">
        <v>2310659540</v>
      </c>
      <c r="L308" s="5" t="s">
        <v>887</v>
      </c>
    </row>
    <row r="309" spans="1:12" ht="30" x14ac:dyDescent="0.25">
      <c r="A309" s="2" t="s">
        <v>686</v>
      </c>
      <c r="B309" s="2" t="s">
        <v>731</v>
      </c>
      <c r="C309" s="2" t="s">
        <v>731</v>
      </c>
      <c r="D309" s="2" t="s">
        <v>23</v>
      </c>
      <c r="E309" s="2" t="s">
        <v>29</v>
      </c>
      <c r="F309" s="8" t="str">
        <f>"1956030"</f>
        <v>1956030</v>
      </c>
      <c r="G309" s="2" t="s">
        <v>736</v>
      </c>
      <c r="H309" s="2" t="s">
        <v>738</v>
      </c>
      <c r="I309" s="8">
        <v>57007</v>
      </c>
      <c r="J309" s="2" t="s">
        <v>739</v>
      </c>
      <c r="K309" s="8">
        <v>2391032025</v>
      </c>
      <c r="L309" s="5" t="s">
        <v>737</v>
      </c>
    </row>
    <row r="310" spans="1:12" ht="30" x14ac:dyDescent="0.25">
      <c r="A310" s="2" t="s">
        <v>686</v>
      </c>
      <c r="B310" s="2" t="s">
        <v>693</v>
      </c>
      <c r="C310" s="2" t="s">
        <v>1064</v>
      </c>
      <c r="D310" s="2" t="s">
        <v>23</v>
      </c>
      <c r="E310" s="2" t="s">
        <v>29</v>
      </c>
      <c r="F310" s="8" t="str">
        <f>"1970010"</f>
        <v>1970010</v>
      </c>
      <c r="G310" s="2" t="s">
        <v>1267</v>
      </c>
      <c r="H310" s="2"/>
      <c r="I310" s="8">
        <v>57200</v>
      </c>
      <c r="J310" s="2" t="s">
        <v>1269</v>
      </c>
      <c r="K310" s="8">
        <v>2394061956</v>
      </c>
      <c r="L310" s="5" t="s">
        <v>1268</v>
      </c>
    </row>
    <row r="311" spans="1:12" ht="30" x14ac:dyDescent="0.25">
      <c r="A311" s="2" t="s">
        <v>686</v>
      </c>
      <c r="B311" s="2" t="s">
        <v>687</v>
      </c>
      <c r="C311" s="2" t="s">
        <v>751</v>
      </c>
      <c r="D311" s="2" t="s">
        <v>23</v>
      </c>
      <c r="E311" s="2" t="s">
        <v>29</v>
      </c>
      <c r="F311" s="8" t="str">
        <f>"1944001"</f>
        <v>1944001</v>
      </c>
      <c r="G311" s="2" t="s">
        <v>1299</v>
      </c>
      <c r="H311" s="2" t="s">
        <v>12</v>
      </c>
      <c r="I311" s="8">
        <v>57021</v>
      </c>
      <c r="J311" s="2" t="s">
        <v>1301</v>
      </c>
      <c r="K311" s="8">
        <v>2397022880</v>
      </c>
      <c r="L311" s="5" t="s">
        <v>1300</v>
      </c>
    </row>
    <row r="312" spans="1:12" ht="30" x14ac:dyDescent="0.25">
      <c r="A312" s="2" t="s">
        <v>686</v>
      </c>
      <c r="B312" s="2" t="s">
        <v>710</v>
      </c>
      <c r="C312" s="2" t="s">
        <v>711</v>
      </c>
      <c r="D312" s="2" t="s">
        <v>23</v>
      </c>
      <c r="E312" s="2" t="s">
        <v>29</v>
      </c>
      <c r="F312" s="8" t="str">
        <f>"1963025"</f>
        <v>1963025</v>
      </c>
      <c r="G312" s="2" t="s">
        <v>712</v>
      </c>
      <c r="H312" s="2" t="s">
        <v>714</v>
      </c>
      <c r="I312" s="8">
        <v>57300</v>
      </c>
      <c r="J312" s="2" t="s">
        <v>715</v>
      </c>
      <c r="K312" s="8">
        <v>2391042690</v>
      </c>
      <c r="L312" s="5" t="s">
        <v>713</v>
      </c>
    </row>
    <row r="313" spans="1:12" ht="30" x14ac:dyDescent="0.25">
      <c r="A313" s="2" t="s">
        <v>686</v>
      </c>
      <c r="B313" s="2" t="s">
        <v>704</v>
      </c>
      <c r="C313" s="2" t="s">
        <v>789</v>
      </c>
      <c r="D313" s="2" t="s">
        <v>23</v>
      </c>
      <c r="E313" s="2" t="s">
        <v>29</v>
      </c>
      <c r="F313" s="8" t="str">
        <f>"1944005"</f>
        <v>1944005</v>
      </c>
      <c r="G313" s="2" t="s">
        <v>1324</v>
      </c>
      <c r="H313" s="2" t="s">
        <v>794</v>
      </c>
      <c r="I313" s="8">
        <v>56429</v>
      </c>
      <c r="J313" s="2" t="s">
        <v>1326</v>
      </c>
      <c r="K313" s="8">
        <v>2310685630</v>
      </c>
      <c r="L313" s="5" t="s">
        <v>1325</v>
      </c>
    </row>
    <row r="314" spans="1:12" ht="30" x14ac:dyDescent="0.25">
      <c r="A314" s="2" t="s">
        <v>686</v>
      </c>
      <c r="B314" s="2" t="s">
        <v>693</v>
      </c>
      <c r="C314" s="2" t="s">
        <v>720</v>
      </c>
      <c r="D314" s="2" t="s">
        <v>23</v>
      </c>
      <c r="E314" s="2" t="s">
        <v>29</v>
      </c>
      <c r="F314" s="8" t="str">
        <f>"1953010"</f>
        <v>1953010</v>
      </c>
      <c r="G314" s="2" t="s">
        <v>766</v>
      </c>
      <c r="H314" s="2" t="s">
        <v>723</v>
      </c>
      <c r="I314" s="8">
        <v>57012</v>
      </c>
      <c r="J314" s="2" t="s">
        <v>768</v>
      </c>
      <c r="K314" s="8">
        <v>2393031074</v>
      </c>
      <c r="L314" s="5" t="s">
        <v>767</v>
      </c>
    </row>
    <row r="315" spans="1:12" ht="30" x14ac:dyDescent="0.25">
      <c r="A315" s="2" t="s">
        <v>686</v>
      </c>
      <c r="B315" s="2" t="s">
        <v>869</v>
      </c>
      <c r="C315" s="2" t="s">
        <v>1104</v>
      </c>
      <c r="D315" s="2" t="s">
        <v>23</v>
      </c>
      <c r="E315" s="2" t="s">
        <v>29</v>
      </c>
      <c r="F315" s="8" t="str">
        <f>"1961015"</f>
        <v>1961015</v>
      </c>
      <c r="G315" s="2" t="s">
        <v>1270</v>
      </c>
      <c r="H315" s="2" t="s">
        <v>1109</v>
      </c>
      <c r="I315" s="8">
        <v>54500</v>
      </c>
      <c r="J315" s="2" t="s">
        <v>1272</v>
      </c>
      <c r="K315" s="8">
        <v>2310787450</v>
      </c>
      <c r="L315" s="5" t="s">
        <v>1271</v>
      </c>
    </row>
    <row r="316" spans="1:12" ht="30" x14ac:dyDescent="0.25">
      <c r="A316" s="2" t="s">
        <v>686</v>
      </c>
      <c r="B316" s="2" t="s">
        <v>693</v>
      </c>
      <c r="C316" s="2" t="s">
        <v>726</v>
      </c>
      <c r="D316" s="2" t="s">
        <v>23</v>
      </c>
      <c r="E316" s="2" t="s">
        <v>29</v>
      </c>
      <c r="F316" s="8" t="str">
        <f>"1954020"</f>
        <v>1954020</v>
      </c>
      <c r="G316" s="2" t="s">
        <v>951</v>
      </c>
      <c r="H316" s="2" t="s">
        <v>953</v>
      </c>
      <c r="I316" s="8">
        <v>57020</v>
      </c>
      <c r="J316" s="2" t="s">
        <v>954</v>
      </c>
      <c r="K316" s="8">
        <v>2393022215</v>
      </c>
      <c r="L316" s="5" t="s">
        <v>952</v>
      </c>
    </row>
    <row r="317" spans="1:12" ht="30" x14ac:dyDescent="0.25">
      <c r="A317" s="2" t="s">
        <v>686</v>
      </c>
      <c r="B317" s="2" t="s">
        <v>693</v>
      </c>
      <c r="C317" s="2" t="s">
        <v>693</v>
      </c>
      <c r="D317" s="2" t="s">
        <v>23</v>
      </c>
      <c r="E317" s="2" t="s">
        <v>29</v>
      </c>
      <c r="F317" s="8" t="str">
        <f>"1954010"</f>
        <v>1954010</v>
      </c>
      <c r="G317" s="2" t="s">
        <v>861</v>
      </c>
      <c r="H317" s="2" t="s">
        <v>863</v>
      </c>
      <c r="I317" s="8">
        <v>57200</v>
      </c>
      <c r="J317" s="2" t="s">
        <v>864</v>
      </c>
      <c r="K317" s="8">
        <v>2394022841</v>
      </c>
      <c r="L317" s="5" t="s">
        <v>862</v>
      </c>
    </row>
    <row r="318" spans="1:12" ht="30" x14ac:dyDescent="0.25">
      <c r="A318" s="2" t="s">
        <v>686</v>
      </c>
      <c r="B318" s="2" t="s">
        <v>869</v>
      </c>
      <c r="C318" s="2" t="s">
        <v>959</v>
      </c>
      <c r="D318" s="2" t="s">
        <v>23</v>
      </c>
      <c r="E318" s="2" t="s">
        <v>29</v>
      </c>
      <c r="F318" s="8" t="str">
        <f>"1958010"</f>
        <v>1958010</v>
      </c>
      <c r="G318" s="2" t="s">
        <v>960</v>
      </c>
      <c r="H318" s="2" t="s">
        <v>962</v>
      </c>
      <c r="I318" s="8">
        <v>57200</v>
      </c>
      <c r="J318" s="2" t="s">
        <v>963</v>
      </c>
      <c r="K318" s="8">
        <v>2394031075</v>
      </c>
      <c r="L318" s="5" t="s">
        <v>961</v>
      </c>
    </row>
    <row r="319" spans="1:12" ht="30" x14ac:dyDescent="0.25">
      <c r="A319" s="2" t="s">
        <v>686</v>
      </c>
      <c r="B319" s="2" t="s">
        <v>687</v>
      </c>
      <c r="C319" s="2" t="s">
        <v>688</v>
      </c>
      <c r="D319" s="2" t="s">
        <v>23</v>
      </c>
      <c r="E319" s="2" t="s">
        <v>29</v>
      </c>
      <c r="F319" s="8" t="str">
        <f>"1959010"</f>
        <v>1959010</v>
      </c>
      <c r="G319" s="2" t="s">
        <v>823</v>
      </c>
      <c r="H319" s="2" t="s">
        <v>825</v>
      </c>
      <c r="I319" s="8">
        <v>57014</v>
      </c>
      <c r="J319" s="2" t="s">
        <v>826</v>
      </c>
      <c r="K319" s="8">
        <v>2397041418</v>
      </c>
      <c r="L319" s="5" t="s">
        <v>824</v>
      </c>
    </row>
    <row r="320" spans="1:12" ht="30" x14ac:dyDescent="0.25">
      <c r="A320" s="2" t="s">
        <v>686</v>
      </c>
      <c r="B320" s="2" t="s">
        <v>687</v>
      </c>
      <c r="C320" s="2" t="s">
        <v>694</v>
      </c>
      <c r="D320" s="2" t="s">
        <v>23</v>
      </c>
      <c r="E320" s="2" t="s">
        <v>29</v>
      </c>
      <c r="F320" s="8" t="str">
        <f>"1954090"</f>
        <v>1954090</v>
      </c>
      <c r="G320" s="2" t="s">
        <v>716</v>
      </c>
      <c r="H320" s="2" t="s">
        <v>718</v>
      </c>
      <c r="I320" s="8">
        <v>57014</v>
      </c>
      <c r="J320" s="2" t="s">
        <v>719</v>
      </c>
      <c r="K320" s="8">
        <v>2397061111</v>
      </c>
      <c r="L320" s="5" t="s">
        <v>717</v>
      </c>
    </row>
    <row r="321" spans="1:12" ht="30" x14ac:dyDescent="0.25">
      <c r="A321" s="2" t="s">
        <v>686</v>
      </c>
      <c r="B321" s="2" t="s">
        <v>693</v>
      </c>
      <c r="C321" s="2" t="s">
        <v>756</v>
      </c>
      <c r="D321" s="2" t="s">
        <v>23</v>
      </c>
      <c r="E321" s="2" t="s">
        <v>29</v>
      </c>
      <c r="F321" s="8" t="str">
        <f>"1957010"</f>
        <v>1957010</v>
      </c>
      <c r="G321" s="2" t="s">
        <v>865</v>
      </c>
      <c r="H321" s="2" t="s">
        <v>867</v>
      </c>
      <c r="I321" s="8">
        <v>57002</v>
      </c>
      <c r="J321" s="2" t="s">
        <v>868</v>
      </c>
      <c r="K321" s="8">
        <v>2395022242</v>
      </c>
      <c r="L321" s="5" t="s">
        <v>866</v>
      </c>
    </row>
    <row r="322" spans="1:12" ht="30" x14ac:dyDescent="0.25">
      <c r="A322" s="2" t="s">
        <v>686</v>
      </c>
      <c r="B322" s="2" t="s">
        <v>710</v>
      </c>
      <c r="C322" s="2" t="s">
        <v>805</v>
      </c>
      <c r="D322" s="2" t="s">
        <v>23</v>
      </c>
      <c r="E322" s="2" t="s">
        <v>29</v>
      </c>
      <c r="F322" s="8" t="str">
        <f>"1963010"</f>
        <v>1963010</v>
      </c>
      <c r="G322" s="2" t="s">
        <v>806</v>
      </c>
      <c r="H322" s="2" t="s">
        <v>808</v>
      </c>
      <c r="I322" s="8">
        <v>57300</v>
      </c>
      <c r="J322" s="2" t="s">
        <v>809</v>
      </c>
      <c r="K322" s="8">
        <v>2311233529</v>
      </c>
      <c r="L322" s="5" t="s">
        <v>807</v>
      </c>
    </row>
    <row r="323" spans="1:12" ht="45" x14ac:dyDescent="0.25">
      <c r="A323" s="2" t="s">
        <v>686</v>
      </c>
      <c r="B323" s="2" t="s">
        <v>740</v>
      </c>
      <c r="C323" s="2" t="s">
        <v>746</v>
      </c>
      <c r="D323" s="2" t="s">
        <v>23</v>
      </c>
      <c r="E323" s="2" t="s">
        <v>24</v>
      </c>
      <c r="F323" s="8" t="str">
        <f>"1951235"</f>
        <v>1951235</v>
      </c>
      <c r="G323" s="2" t="s">
        <v>911</v>
      </c>
      <c r="H323" s="2" t="s">
        <v>913</v>
      </c>
      <c r="I323" s="8">
        <v>56224</v>
      </c>
      <c r="J323" s="2" t="s">
        <v>914</v>
      </c>
      <c r="K323" s="8">
        <v>2311236468</v>
      </c>
      <c r="L323" s="5" t="s">
        <v>912</v>
      </c>
    </row>
    <row r="324" spans="1:12" ht="30" x14ac:dyDescent="0.25">
      <c r="A324" s="2" t="s">
        <v>686</v>
      </c>
      <c r="B324" s="2" t="s">
        <v>799</v>
      </c>
      <c r="C324" s="2" t="s">
        <v>800</v>
      </c>
      <c r="D324" s="2" t="s">
        <v>23</v>
      </c>
      <c r="E324" s="2" t="s">
        <v>989</v>
      </c>
      <c r="F324" s="8" t="str">
        <f>"1965018"</f>
        <v>1965018</v>
      </c>
      <c r="G324" s="2" t="s">
        <v>990</v>
      </c>
      <c r="H324" s="2" t="s">
        <v>992</v>
      </c>
      <c r="I324" s="8">
        <v>56701</v>
      </c>
      <c r="J324" s="2" t="s">
        <v>993</v>
      </c>
      <c r="K324" s="8">
        <v>2310587149</v>
      </c>
      <c r="L324" s="5" t="s">
        <v>991</v>
      </c>
    </row>
    <row r="325" spans="1:12" ht="30" customHeight="1" x14ac:dyDescent="0.25">
      <c r="A325" s="2" t="s">
        <v>686</v>
      </c>
      <c r="B325" s="2" t="s">
        <v>693</v>
      </c>
      <c r="C325" s="2" t="s">
        <v>693</v>
      </c>
      <c r="D325" s="2" t="s">
        <v>69</v>
      </c>
      <c r="E325" s="2" t="s">
        <v>70</v>
      </c>
      <c r="F325" s="8" t="str">
        <f>"SEK045"</f>
        <v>SEK045</v>
      </c>
      <c r="G325" s="2" t="s">
        <v>999</v>
      </c>
      <c r="H325" s="2" t="s">
        <v>1001</v>
      </c>
      <c r="I325" s="8">
        <v>57200</v>
      </c>
      <c r="J325" s="2" t="s">
        <v>1002</v>
      </c>
      <c r="K325" s="8">
        <v>2394020135</v>
      </c>
      <c r="L325" s="5" t="s">
        <v>1000</v>
      </c>
    </row>
    <row r="326" spans="1:12" ht="30" customHeight="1" x14ac:dyDescent="0.25">
      <c r="A326" s="2" t="s">
        <v>686</v>
      </c>
      <c r="B326" s="2" t="s">
        <v>731</v>
      </c>
      <c r="C326" s="2" t="s">
        <v>773</v>
      </c>
      <c r="D326" s="2" t="s">
        <v>69</v>
      </c>
      <c r="E326" s="2" t="s">
        <v>70</v>
      </c>
      <c r="F326" s="8" t="str">
        <f>"SEK023"</f>
        <v>SEK023</v>
      </c>
      <c r="G326" s="2" t="s">
        <v>774</v>
      </c>
      <c r="H326" s="2" t="s">
        <v>776</v>
      </c>
      <c r="I326" s="8">
        <v>57100</v>
      </c>
      <c r="J326" s="2" t="s">
        <v>777</v>
      </c>
      <c r="K326" s="8">
        <v>2391054535</v>
      </c>
      <c r="L326" s="5" t="s">
        <v>775</v>
      </c>
    </row>
    <row r="327" spans="1:12" ht="30" customHeight="1" x14ac:dyDescent="0.25">
      <c r="A327" s="2" t="s">
        <v>686</v>
      </c>
      <c r="B327" s="2" t="s">
        <v>740</v>
      </c>
      <c r="C327" s="2" t="s">
        <v>746</v>
      </c>
      <c r="D327" s="2" t="s">
        <v>69</v>
      </c>
      <c r="E327" s="2" t="s">
        <v>70</v>
      </c>
      <c r="F327" s="8" t="str">
        <f>"SEK089"</f>
        <v>SEK089</v>
      </c>
      <c r="G327" s="2" t="s">
        <v>815</v>
      </c>
      <c r="H327" s="2" t="s">
        <v>817</v>
      </c>
      <c r="I327" s="8">
        <v>56224</v>
      </c>
      <c r="J327" s="2" t="s">
        <v>818</v>
      </c>
      <c r="K327" s="8">
        <v>2310770354</v>
      </c>
      <c r="L327" s="5" t="s">
        <v>816</v>
      </c>
    </row>
    <row r="328" spans="1:12" ht="30" customHeight="1" x14ac:dyDescent="0.25">
      <c r="A328" s="2" t="s">
        <v>686</v>
      </c>
      <c r="B328" s="2" t="s">
        <v>799</v>
      </c>
      <c r="C328" s="2" t="s">
        <v>800</v>
      </c>
      <c r="D328" s="2" t="s">
        <v>69</v>
      </c>
      <c r="E328" s="2" t="s">
        <v>70</v>
      </c>
      <c r="F328" s="8" t="str">
        <f>"SEK090"</f>
        <v>SEK090</v>
      </c>
      <c r="G328" s="2" t="s">
        <v>811</v>
      </c>
      <c r="H328" s="2" t="s">
        <v>813</v>
      </c>
      <c r="I328" s="8">
        <v>56533</v>
      </c>
      <c r="J328" s="2" t="s">
        <v>814</v>
      </c>
      <c r="K328" s="8">
        <v>2310655099</v>
      </c>
      <c r="L328" s="5" t="s">
        <v>812</v>
      </c>
    </row>
    <row r="329" spans="1:12" ht="30" customHeight="1" x14ac:dyDescent="0.25">
      <c r="A329" s="2" t="s">
        <v>686</v>
      </c>
      <c r="B329" s="2" t="s">
        <v>710</v>
      </c>
      <c r="C329" s="2" t="s">
        <v>761</v>
      </c>
      <c r="D329" s="2" t="s">
        <v>69</v>
      </c>
      <c r="E329" s="2" t="s">
        <v>70</v>
      </c>
      <c r="F329" s="8" t="str">
        <f>"SEK228"</f>
        <v>SEK228</v>
      </c>
      <c r="G329" s="2" t="s">
        <v>1273</v>
      </c>
      <c r="H329" s="2" t="s">
        <v>764</v>
      </c>
      <c r="I329" s="8">
        <v>57400</v>
      </c>
      <c r="J329" s="2" t="s">
        <v>958</v>
      </c>
      <c r="K329" s="8">
        <v>2310569271</v>
      </c>
      <c r="L329" s="5" t="s">
        <v>1274</v>
      </c>
    </row>
    <row r="330" spans="1:12" ht="30" customHeight="1" x14ac:dyDescent="0.25">
      <c r="A330" s="2" t="s">
        <v>686</v>
      </c>
      <c r="B330" s="2" t="s">
        <v>704</v>
      </c>
      <c r="C330" s="2" t="s">
        <v>844</v>
      </c>
      <c r="D330" s="2" t="s">
        <v>69</v>
      </c>
      <c r="E330" s="2" t="s">
        <v>70</v>
      </c>
      <c r="F330" s="8" t="str">
        <f>"SEK091"</f>
        <v>SEK091</v>
      </c>
      <c r="G330" s="2" t="s">
        <v>995</v>
      </c>
      <c r="H330" s="2" t="s">
        <v>997</v>
      </c>
      <c r="I330" s="8">
        <v>56430</v>
      </c>
      <c r="J330" s="2" t="s">
        <v>998</v>
      </c>
      <c r="K330" s="8">
        <v>2310656146</v>
      </c>
      <c r="L330" s="5" t="s">
        <v>996</v>
      </c>
    </row>
    <row r="331" spans="1:12" ht="43.5" customHeight="1" x14ac:dyDescent="0.25">
      <c r="A331" s="2" t="s">
        <v>1343</v>
      </c>
      <c r="B331" s="2" t="s">
        <v>1352</v>
      </c>
      <c r="C331" s="2" t="s">
        <v>1352</v>
      </c>
      <c r="D331" s="2" t="s">
        <v>13</v>
      </c>
      <c r="E331" s="2" t="s">
        <v>50</v>
      </c>
      <c r="F331" s="8" t="str">
        <f>"1658001"</f>
        <v>1658001</v>
      </c>
      <c r="G331" s="2" t="s">
        <v>1523</v>
      </c>
      <c r="H331" s="2" t="s">
        <v>1525</v>
      </c>
      <c r="I331" s="8">
        <v>59131</v>
      </c>
      <c r="J331" s="2" t="s">
        <v>1526</v>
      </c>
      <c r="K331" s="8">
        <v>2331026816</v>
      </c>
      <c r="L331" s="5" t="s">
        <v>1524</v>
      </c>
    </row>
    <row r="332" spans="1:12" ht="34.5" customHeight="1" x14ac:dyDescent="0.25">
      <c r="A332" s="2" t="s">
        <v>1343</v>
      </c>
      <c r="B332" s="2" t="s">
        <v>1352</v>
      </c>
      <c r="C332" s="2" t="s">
        <v>1352</v>
      </c>
      <c r="D332" s="2" t="s">
        <v>13</v>
      </c>
      <c r="E332" s="2" t="s">
        <v>303</v>
      </c>
      <c r="F332" s="8" t="str">
        <f>"1601035"</f>
        <v>1601035</v>
      </c>
      <c r="G332" s="2" t="s">
        <v>1460</v>
      </c>
      <c r="H332" s="2" t="s">
        <v>1462</v>
      </c>
      <c r="I332" s="8">
        <v>59132</v>
      </c>
      <c r="J332" s="2" t="s">
        <v>1463</v>
      </c>
      <c r="K332" s="8">
        <v>2331024515</v>
      </c>
      <c r="L332" s="5" t="s">
        <v>1461</v>
      </c>
    </row>
    <row r="333" spans="1:12" ht="30" x14ac:dyDescent="0.25">
      <c r="A333" s="2" t="s">
        <v>1343</v>
      </c>
      <c r="B333" s="2" t="s">
        <v>1353</v>
      </c>
      <c r="C333" s="2" t="s">
        <v>1353</v>
      </c>
      <c r="D333" s="2" t="s">
        <v>13</v>
      </c>
      <c r="E333" s="2" t="s">
        <v>14</v>
      </c>
      <c r="F333" s="8" t="str">
        <f>"1602010"</f>
        <v>1602010</v>
      </c>
      <c r="G333" s="2" t="s">
        <v>1504</v>
      </c>
      <c r="H333" s="2" t="s">
        <v>1506</v>
      </c>
      <c r="I333" s="8">
        <v>59300</v>
      </c>
      <c r="J333" s="2" t="s">
        <v>1507</v>
      </c>
      <c r="K333" s="8">
        <v>2333023454</v>
      </c>
      <c r="L333" s="5" t="s">
        <v>1505</v>
      </c>
    </row>
    <row r="334" spans="1:12" ht="30" x14ac:dyDescent="0.25">
      <c r="A334" s="2" t="s">
        <v>1343</v>
      </c>
      <c r="B334" s="2" t="s">
        <v>1352</v>
      </c>
      <c r="C334" s="2" t="s">
        <v>1352</v>
      </c>
      <c r="D334" s="2" t="s">
        <v>13</v>
      </c>
      <c r="E334" s="2" t="s">
        <v>14</v>
      </c>
      <c r="F334" s="8" t="str">
        <f>"1601010"</f>
        <v>1601010</v>
      </c>
      <c r="G334" s="2" t="s">
        <v>1434</v>
      </c>
      <c r="H334" s="2" t="s">
        <v>1436</v>
      </c>
      <c r="I334" s="8">
        <v>59132</v>
      </c>
      <c r="J334" s="2" t="s">
        <v>1437</v>
      </c>
      <c r="K334" s="8">
        <v>2331022230</v>
      </c>
      <c r="L334" s="5" t="s">
        <v>1435</v>
      </c>
    </row>
    <row r="335" spans="1:12" ht="33" customHeight="1" x14ac:dyDescent="0.25">
      <c r="A335" s="2" t="s">
        <v>1343</v>
      </c>
      <c r="B335" s="2" t="s">
        <v>1344</v>
      </c>
      <c r="C335" s="2" t="s">
        <v>1344</v>
      </c>
      <c r="D335" s="2" t="s">
        <v>13</v>
      </c>
      <c r="E335" s="2" t="s">
        <v>14</v>
      </c>
      <c r="F335" s="8" t="str">
        <f>"1603010"</f>
        <v>1603010</v>
      </c>
      <c r="G335" s="2" t="s">
        <v>1476</v>
      </c>
      <c r="H335" s="2" t="s">
        <v>1478</v>
      </c>
      <c r="I335" s="8">
        <v>59200</v>
      </c>
      <c r="J335" s="2" t="s">
        <v>1479</v>
      </c>
      <c r="K335" s="8">
        <v>2332022351</v>
      </c>
      <c r="L335" s="5" t="s">
        <v>1477</v>
      </c>
    </row>
    <row r="336" spans="1:12" ht="30" x14ac:dyDescent="0.25">
      <c r="A336" s="2" t="s">
        <v>1343</v>
      </c>
      <c r="B336" s="2" t="s">
        <v>1353</v>
      </c>
      <c r="C336" s="2" t="s">
        <v>1353</v>
      </c>
      <c r="D336" s="2" t="s">
        <v>13</v>
      </c>
      <c r="E336" s="2" t="s">
        <v>14</v>
      </c>
      <c r="F336" s="8" t="str">
        <f>"1602011"</f>
        <v>1602011</v>
      </c>
      <c r="G336" s="2" t="s">
        <v>1414</v>
      </c>
      <c r="H336" s="2" t="s">
        <v>1378</v>
      </c>
      <c r="I336" s="8">
        <v>59300</v>
      </c>
      <c r="J336" s="2" t="s">
        <v>1416</v>
      </c>
      <c r="K336" s="8">
        <v>2333023455</v>
      </c>
      <c r="L336" s="5" t="s">
        <v>1415</v>
      </c>
    </row>
    <row r="337" spans="1:12" ht="33.75" customHeight="1" x14ac:dyDescent="0.25">
      <c r="A337" s="2" t="s">
        <v>1343</v>
      </c>
      <c r="B337" s="2" t="s">
        <v>1344</v>
      </c>
      <c r="C337" s="2" t="s">
        <v>1344</v>
      </c>
      <c r="D337" s="2" t="s">
        <v>13</v>
      </c>
      <c r="E337" s="2" t="s">
        <v>14</v>
      </c>
      <c r="F337" s="8" t="str">
        <f>"1603011"</f>
        <v>1603011</v>
      </c>
      <c r="G337" s="2" t="s">
        <v>1345</v>
      </c>
      <c r="H337" s="2" t="s">
        <v>1347</v>
      </c>
      <c r="I337" s="8">
        <v>59200</v>
      </c>
      <c r="J337" s="2" t="s">
        <v>1348</v>
      </c>
      <c r="K337" s="8">
        <v>2332022754</v>
      </c>
      <c r="L337" s="5" t="s">
        <v>1346</v>
      </c>
    </row>
    <row r="338" spans="1:12" ht="30.75" customHeight="1" x14ac:dyDescent="0.25">
      <c r="A338" s="2" t="s">
        <v>1343</v>
      </c>
      <c r="B338" s="2" t="s">
        <v>1352</v>
      </c>
      <c r="C338" s="2" t="s">
        <v>1352</v>
      </c>
      <c r="D338" s="2" t="s">
        <v>13</v>
      </c>
      <c r="E338" s="2" t="s">
        <v>14</v>
      </c>
      <c r="F338" s="8" t="str">
        <f>"1601020"</f>
        <v>1601020</v>
      </c>
      <c r="G338" s="2" t="s">
        <v>1492</v>
      </c>
      <c r="H338" s="2" t="s">
        <v>1494</v>
      </c>
      <c r="I338" s="8">
        <v>59132</v>
      </c>
      <c r="J338" s="2" t="s">
        <v>1495</v>
      </c>
      <c r="K338" s="8">
        <v>2331024782</v>
      </c>
      <c r="L338" s="5" t="s">
        <v>1493</v>
      </c>
    </row>
    <row r="339" spans="1:12" ht="36" customHeight="1" x14ac:dyDescent="0.25">
      <c r="A339" s="2" t="s">
        <v>1343</v>
      </c>
      <c r="B339" s="2" t="s">
        <v>1344</v>
      </c>
      <c r="C339" s="2" t="s">
        <v>1344</v>
      </c>
      <c r="D339" s="2" t="s">
        <v>13</v>
      </c>
      <c r="E339" s="2" t="s">
        <v>14</v>
      </c>
      <c r="F339" s="8" t="str">
        <f>"1603012"</f>
        <v>1603012</v>
      </c>
      <c r="G339" s="2" t="s">
        <v>1438</v>
      </c>
      <c r="H339" s="2" t="s">
        <v>1440</v>
      </c>
      <c r="I339" s="8">
        <v>59200</v>
      </c>
      <c r="J339" s="2" t="s">
        <v>1441</v>
      </c>
      <c r="K339" s="8">
        <v>2332022755</v>
      </c>
      <c r="L339" s="5" t="s">
        <v>1439</v>
      </c>
    </row>
    <row r="340" spans="1:12" ht="30" customHeight="1" x14ac:dyDescent="0.25">
      <c r="A340" s="2" t="s">
        <v>1343</v>
      </c>
      <c r="B340" s="2" t="s">
        <v>1352</v>
      </c>
      <c r="C340" s="2" t="s">
        <v>1352</v>
      </c>
      <c r="D340" s="2" t="s">
        <v>13</v>
      </c>
      <c r="E340" s="2" t="s">
        <v>14</v>
      </c>
      <c r="F340" s="8" t="str">
        <f>"1601021"</f>
        <v>1601021</v>
      </c>
      <c r="G340" s="2" t="s">
        <v>1484</v>
      </c>
      <c r="H340" s="2" t="s">
        <v>1486</v>
      </c>
      <c r="I340" s="8">
        <v>59132</v>
      </c>
      <c r="J340" s="2" t="s">
        <v>1487</v>
      </c>
      <c r="K340" s="8">
        <v>2331023309</v>
      </c>
      <c r="L340" s="5" t="s">
        <v>1485</v>
      </c>
    </row>
    <row r="341" spans="1:12" ht="30" customHeight="1" x14ac:dyDescent="0.25">
      <c r="A341" s="2" t="s">
        <v>1343</v>
      </c>
      <c r="B341" s="2" t="s">
        <v>1352</v>
      </c>
      <c r="C341" s="2" t="s">
        <v>1352</v>
      </c>
      <c r="D341" s="2" t="s">
        <v>13</v>
      </c>
      <c r="E341" s="2" t="s">
        <v>14</v>
      </c>
      <c r="F341" s="8" t="str">
        <f>"1601030"</f>
        <v>1601030</v>
      </c>
      <c r="G341" s="2" t="s">
        <v>1488</v>
      </c>
      <c r="H341" s="2" t="s">
        <v>1490</v>
      </c>
      <c r="I341" s="8">
        <v>59132</v>
      </c>
      <c r="J341" s="2" t="s">
        <v>1491</v>
      </c>
      <c r="K341" s="8">
        <v>2331062161</v>
      </c>
      <c r="L341" s="5" t="s">
        <v>1489</v>
      </c>
    </row>
    <row r="342" spans="1:12" ht="30" x14ac:dyDescent="0.25">
      <c r="A342" s="2" t="s">
        <v>1343</v>
      </c>
      <c r="B342" s="2" t="s">
        <v>1352</v>
      </c>
      <c r="C342" s="2" t="s">
        <v>1352</v>
      </c>
      <c r="D342" s="2" t="s">
        <v>13</v>
      </c>
      <c r="E342" s="2" t="s">
        <v>14</v>
      </c>
      <c r="F342" s="8" t="str">
        <f>"1601031"</f>
        <v>1601031</v>
      </c>
      <c r="G342" s="2" t="s">
        <v>1467</v>
      </c>
      <c r="H342" s="2" t="s">
        <v>1469</v>
      </c>
      <c r="I342" s="8">
        <v>59131</v>
      </c>
      <c r="J342" s="2" t="s">
        <v>1470</v>
      </c>
      <c r="K342" s="8">
        <v>2331062563</v>
      </c>
      <c r="L342" s="5" t="s">
        <v>1468</v>
      </c>
    </row>
    <row r="343" spans="1:12" ht="30" x14ac:dyDescent="0.25">
      <c r="A343" s="2" t="s">
        <v>1343</v>
      </c>
      <c r="B343" s="2" t="s">
        <v>1352</v>
      </c>
      <c r="C343" s="2" t="s">
        <v>1352</v>
      </c>
      <c r="D343" s="2" t="s">
        <v>13</v>
      </c>
      <c r="E343" s="2" t="s">
        <v>14</v>
      </c>
      <c r="F343" s="8" t="str">
        <f>"1601011"</f>
        <v>1601011</v>
      </c>
      <c r="G343" s="2" t="s">
        <v>1496</v>
      </c>
      <c r="H343" s="2" t="s">
        <v>1498</v>
      </c>
      <c r="I343" s="8">
        <v>59132</v>
      </c>
      <c r="J343" s="2" t="s">
        <v>1499</v>
      </c>
      <c r="K343" s="8">
        <v>2331027150</v>
      </c>
      <c r="L343" s="5" t="s">
        <v>1497</v>
      </c>
    </row>
    <row r="344" spans="1:12" ht="30" x14ac:dyDescent="0.25">
      <c r="A344" s="2" t="s">
        <v>1343</v>
      </c>
      <c r="B344" s="2" t="s">
        <v>1352</v>
      </c>
      <c r="C344" s="2" t="s">
        <v>1425</v>
      </c>
      <c r="D344" s="2" t="s">
        <v>13</v>
      </c>
      <c r="E344" s="2" t="s">
        <v>14</v>
      </c>
      <c r="F344" s="8" t="str">
        <f>"1604030"</f>
        <v>1604030</v>
      </c>
      <c r="G344" s="2" t="s">
        <v>1426</v>
      </c>
      <c r="H344" s="2" t="s">
        <v>1428</v>
      </c>
      <c r="I344" s="8">
        <v>59031</v>
      </c>
      <c r="J344" s="2" t="s">
        <v>1429</v>
      </c>
      <c r="K344" s="8">
        <v>2331092398</v>
      </c>
      <c r="L344" s="5" t="s">
        <v>1427</v>
      </c>
    </row>
    <row r="345" spans="1:12" ht="30.75" customHeight="1" x14ac:dyDescent="0.25">
      <c r="A345" s="2" t="s">
        <v>1343</v>
      </c>
      <c r="B345" s="2" t="s">
        <v>1344</v>
      </c>
      <c r="C345" s="2" t="s">
        <v>1446</v>
      </c>
      <c r="D345" s="2" t="s">
        <v>13</v>
      </c>
      <c r="E345" s="2" t="s">
        <v>14</v>
      </c>
      <c r="F345" s="8" t="str">
        <f>"1610010"</f>
        <v>1610010</v>
      </c>
      <c r="G345" s="2" t="s">
        <v>1451</v>
      </c>
      <c r="H345" s="2" t="s">
        <v>1453</v>
      </c>
      <c r="I345" s="8">
        <v>59200</v>
      </c>
      <c r="J345" s="2" t="s">
        <v>1454</v>
      </c>
      <c r="K345" s="8">
        <v>2332044389</v>
      </c>
      <c r="L345" s="5" t="s">
        <v>1452</v>
      </c>
    </row>
    <row r="346" spans="1:12" ht="28.5" customHeight="1" x14ac:dyDescent="0.25">
      <c r="A346" s="2" t="s">
        <v>1343</v>
      </c>
      <c r="B346" s="2" t="s">
        <v>1353</v>
      </c>
      <c r="C346" s="2" t="s">
        <v>1455</v>
      </c>
      <c r="D346" s="2" t="s">
        <v>13</v>
      </c>
      <c r="E346" s="2" t="s">
        <v>14</v>
      </c>
      <c r="F346" s="8" t="str">
        <f>"1608010"</f>
        <v>1608010</v>
      </c>
      <c r="G346" s="2" t="s">
        <v>1456</v>
      </c>
      <c r="H346" s="2" t="s">
        <v>1458</v>
      </c>
      <c r="I346" s="8">
        <v>59100</v>
      </c>
      <c r="J346" s="2" t="s">
        <v>1459</v>
      </c>
      <c r="K346" s="8">
        <v>2331039521</v>
      </c>
      <c r="L346" s="5" t="s">
        <v>1457</v>
      </c>
    </row>
    <row r="347" spans="1:12" ht="28.5" customHeight="1" x14ac:dyDescent="0.25">
      <c r="A347" s="2" t="s">
        <v>1343</v>
      </c>
      <c r="B347" s="2" t="s">
        <v>1344</v>
      </c>
      <c r="C347" s="2" t="s">
        <v>1446</v>
      </c>
      <c r="D347" s="2" t="s">
        <v>13</v>
      </c>
      <c r="E347" s="2" t="s">
        <v>14</v>
      </c>
      <c r="F347" s="8" t="str">
        <f>"1607010"</f>
        <v>1607010</v>
      </c>
      <c r="G347" s="2" t="s">
        <v>1447</v>
      </c>
      <c r="H347" s="2" t="s">
        <v>1449</v>
      </c>
      <c r="I347" s="8">
        <v>59035</v>
      </c>
      <c r="J347" s="2" t="s">
        <v>1450</v>
      </c>
      <c r="K347" s="8">
        <v>2332041366</v>
      </c>
      <c r="L347" s="5" t="s">
        <v>1448</v>
      </c>
    </row>
    <row r="348" spans="1:12" ht="30" x14ac:dyDescent="0.25">
      <c r="A348" s="2" t="s">
        <v>1343</v>
      </c>
      <c r="B348" s="2" t="s">
        <v>1352</v>
      </c>
      <c r="C348" s="2" t="s">
        <v>1404</v>
      </c>
      <c r="D348" s="2" t="s">
        <v>13</v>
      </c>
      <c r="E348" s="2" t="s">
        <v>14</v>
      </c>
      <c r="F348" s="8" t="str">
        <f>"1609010"</f>
        <v>1609010</v>
      </c>
      <c r="G348" s="2" t="s">
        <v>1508</v>
      </c>
      <c r="H348" s="2" t="s">
        <v>1510</v>
      </c>
      <c r="I348" s="8">
        <v>59150</v>
      </c>
      <c r="J348" s="2" t="s">
        <v>1511</v>
      </c>
      <c r="K348" s="8">
        <v>2331041334</v>
      </c>
      <c r="L348" s="5" t="s">
        <v>1509</v>
      </c>
    </row>
    <row r="349" spans="1:12" ht="29.25" customHeight="1" x14ac:dyDescent="0.25">
      <c r="A349" s="2" t="s">
        <v>1343</v>
      </c>
      <c r="B349" s="2" t="s">
        <v>1353</v>
      </c>
      <c r="C349" s="2" t="s">
        <v>1360</v>
      </c>
      <c r="D349" s="2" t="s">
        <v>13</v>
      </c>
      <c r="E349" s="2" t="s">
        <v>14</v>
      </c>
      <c r="F349" s="8" t="str">
        <f>"1604010"</f>
        <v>1604010</v>
      </c>
      <c r="G349" s="2" t="s">
        <v>1480</v>
      </c>
      <c r="H349" s="2" t="s">
        <v>1482</v>
      </c>
      <c r="I349" s="8">
        <v>59031</v>
      </c>
      <c r="J349" s="2" t="s">
        <v>1483</v>
      </c>
      <c r="K349" s="8">
        <v>2331077260</v>
      </c>
      <c r="L349" s="5" t="s">
        <v>1481</v>
      </c>
    </row>
    <row r="350" spans="1:12" ht="30" x14ac:dyDescent="0.25">
      <c r="A350" s="2" t="s">
        <v>1343</v>
      </c>
      <c r="B350" s="2" t="s">
        <v>1353</v>
      </c>
      <c r="C350" s="2" t="s">
        <v>1409</v>
      </c>
      <c r="D350" s="2" t="s">
        <v>13</v>
      </c>
      <c r="E350" s="2" t="s">
        <v>14</v>
      </c>
      <c r="F350" s="8" t="str">
        <f>"1602020"</f>
        <v>1602020</v>
      </c>
      <c r="G350" s="2" t="s">
        <v>1417</v>
      </c>
      <c r="H350" s="2" t="s">
        <v>1419</v>
      </c>
      <c r="I350" s="8">
        <v>59300</v>
      </c>
      <c r="J350" s="2" t="s">
        <v>1420</v>
      </c>
      <c r="K350" s="8">
        <v>2333063268</v>
      </c>
      <c r="L350" s="5" t="s">
        <v>1418</v>
      </c>
    </row>
    <row r="351" spans="1:12" ht="29.25" customHeight="1" x14ac:dyDescent="0.25">
      <c r="A351" s="2" t="s">
        <v>1343</v>
      </c>
      <c r="B351" s="2" t="s">
        <v>1353</v>
      </c>
      <c r="C351" s="2" t="s">
        <v>1409</v>
      </c>
      <c r="D351" s="2" t="s">
        <v>13</v>
      </c>
      <c r="E351" s="2" t="s">
        <v>14</v>
      </c>
      <c r="F351" s="8" t="str">
        <f>"1602040"</f>
        <v>1602040</v>
      </c>
      <c r="G351" s="2" t="s">
        <v>1430</v>
      </c>
      <c r="H351" s="2" t="s">
        <v>1432</v>
      </c>
      <c r="I351" s="8">
        <v>59032</v>
      </c>
      <c r="J351" s="2" t="s">
        <v>1433</v>
      </c>
      <c r="K351" s="8">
        <v>2333081081</v>
      </c>
      <c r="L351" s="5" t="s">
        <v>1431</v>
      </c>
    </row>
    <row r="352" spans="1:12" ht="30" x14ac:dyDescent="0.25">
      <c r="A352" s="2" t="s">
        <v>1343</v>
      </c>
      <c r="B352" s="2" t="s">
        <v>1352</v>
      </c>
      <c r="C352" s="2" t="s">
        <v>1471</v>
      </c>
      <c r="D352" s="2" t="s">
        <v>13</v>
      </c>
      <c r="E352" s="2" t="s">
        <v>1044</v>
      </c>
      <c r="F352" s="8" t="str">
        <f>"1606010"</f>
        <v>1606010</v>
      </c>
      <c r="G352" s="2" t="s">
        <v>1472</v>
      </c>
      <c r="H352" s="2" t="s">
        <v>1474</v>
      </c>
      <c r="I352" s="8">
        <v>59100</v>
      </c>
      <c r="J352" s="2" t="s">
        <v>1475</v>
      </c>
      <c r="K352" s="8">
        <v>2331096333</v>
      </c>
      <c r="L352" s="5" t="s">
        <v>1473</v>
      </c>
    </row>
    <row r="353" spans="1:12" ht="32.25" customHeight="1" x14ac:dyDescent="0.25">
      <c r="A353" s="2" t="s">
        <v>1343</v>
      </c>
      <c r="B353" s="2" t="s">
        <v>1344</v>
      </c>
      <c r="C353" s="2" t="s">
        <v>1421</v>
      </c>
      <c r="D353" s="2" t="s">
        <v>13</v>
      </c>
      <c r="E353" s="2" t="s">
        <v>1044</v>
      </c>
      <c r="F353" s="8" t="str">
        <f>"1605010"</f>
        <v>1605010</v>
      </c>
      <c r="G353" s="2" t="s">
        <v>1422</v>
      </c>
      <c r="H353" s="2" t="s">
        <v>1424</v>
      </c>
      <c r="I353" s="8">
        <v>59034</v>
      </c>
      <c r="J353" s="2" t="s">
        <v>245</v>
      </c>
      <c r="K353" s="8">
        <v>2332047409</v>
      </c>
      <c r="L353" s="5" t="s">
        <v>1423</v>
      </c>
    </row>
    <row r="354" spans="1:12" ht="45" x14ac:dyDescent="0.25">
      <c r="A354" s="2" t="s">
        <v>1343</v>
      </c>
      <c r="B354" s="2" t="s">
        <v>1352</v>
      </c>
      <c r="C354" s="2" t="s">
        <v>1352</v>
      </c>
      <c r="D354" s="2" t="s">
        <v>13</v>
      </c>
      <c r="E354" s="2" t="s">
        <v>374</v>
      </c>
      <c r="F354" s="8" t="str">
        <f>"1601037"</f>
        <v>1601037</v>
      </c>
      <c r="G354" s="2" t="s">
        <v>1519</v>
      </c>
      <c r="H354" s="2" t="s">
        <v>1521</v>
      </c>
      <c r="I354" s="8">
        <v>59100</v>
      </c>
      <c r="J354" s="2" t="s">
        <v>1522</v>
      </c>
      <c r="K354" s="8">
        <v>2331065787</v>
      </c>
      <c r="L354" s="5" t="s">
        <v>1520</v>
      </c>
    </row>
    <row r="355" spans="1:12" ht="31.5" customHeight="1" x14ac:dyDescent="0.25">
      <c r="A355" s="2" t="s">
        <v>1343</v>
      </c>
      <c r="B355" s="2" t="s">
        <v>1352</v>
      </c>
      <c r="C355" s="2" t="s">
        <v>1352</v>
      </c>
      <c r="D355" s="2" t="s">
        <v>508</v>
      </c>
      <c r="E355" s="2" t="s">
        <v>509</v>
      </c>
      <c r="F355" s="8" t="str">
        <f>"1641001"</f>
        <v>1641001</v>
      </c>
      <c r="G355" s="2" t="s">
        <v>1515</v>
      </c>
      <c r="H355" s="2" t="s">
        <v>1517</v>
      </c>
      <c r="I355" s="8">
        <v>59132</v>
      </c>
      <c r="J355" s="2" t="s">
        <v>1518</v>
      </c>
      <c r="K355" s="8">
        <v>2331071833</v>
      </c>
      <c r="L355" s="5" t="s">
        <v>1516</v>
      </c>
    </row>
    <row r="356" spans="1:12" ht="43.5" customHeight="1" x14ac:dyDescent="0.25">
      <c r="A356" s="2" t="s">
        <v>1343</v>
      </c>
      <c r="B356" s="2" t="s">
        <v>1353</v>
      </c>
      <c r="C356" s="2" t="s">
        <v>1353</v>
      </c>
      <c r="D356" s="2" t="s">
        <v>508</v>
      </c>
      <c r="E356" s="2" t="s">
        <v>509</v>
      </c>
      <c r="F356" s="8" t="str">
        <f>"1641003"</f>
        <v>1641003</v>
      </c>
      <c r="G356" s="2" t="s">
        <v>1442</v>
      </c>
      <c r="H356" s="2" t="s">
        <v>1444</v>
      </c>
      <c r="I356" s="8">
        <v>59300</v>
      </c>
      <c r="J356" s="2" t="s">
        <v>1445</v>
      </c>
      <c r="K356" s="8">
        <v>2333022787</v>
      </c>
      <c r="L356" s="5" t="s">
        <v>1443</v>
      </c>
    </row>
    <row r="357" spans="1:12" ht="33" customHeight="1" x14ac:dyDescent="0.25">
      <c r="A357" s="2" t="s">
        <v>1343</v>
      </c>
      <c r="B357" s="2" t="s">
        <v>1344</v>
      </c>
      <c r="C357" s="2" t="s">
        <v>1344</v>
      </c>
      <c r="D357" s="2" t="s">
        <v>508</v>
      </c>
      <c r="E357" s="2" t="s">
        <v>509</v>
      </c>
      <c r="F357" s="8" t="str">
        <f>"1641002"</f>
        <v>1641002</v>
      </c>
      <c r="G357" s="2" t="s">
        <v>1500</v>
      </c>
      <c r="H357" s="2" t="s">
        <v>1502</v>
      </c>
      <c r="I357" s="8">
        <v>59200</v>
      </c>
      <c r="J357" s="2" t="s">
        <v>1503</v>
      </c>
      <c r="K357" s="8">
        <v>2332028151</v>
      </c>
      <c r="L357" s="5" t="s">
        <v>1501</v>
      </c>
    </row>
    <row r="358" spans="1:12" ht="30" x14ac:dyDescent="0.25">
      <c r="A358" s="2" t="s">
        <v>1343</v>
      </c>
      <c r="B358" s="2" t="s">
        <v>1352</v>
      </c>
      <c r="C358" s="2" t="s">
        <v>1352</v>
      </c>
      <c r="D358" s="2" t="s">
        <v>61</v>
      </c>
      <c r="E358" s="2" t="s">
        <v>85</v>
      </c>
      <c r="F358" s="8" t="str">
        <f>"1640050"</f>
        <v>1640050</v>
      </c>
      <c r="G358" s="2" t="s">
        <v>1369</v>
      </c>
      <c r="H358" s="2" t="s">
        <v>1371</v>
      </c>
      <c r="I358" s="8">
        <v>59131</v>
      </c>
      <c r="J358" s="2" t="s">
        <v>1372</v>
      </c>
      <c r="K358" s="8">
        <v>2331077527</v>
      </c>
      <c r="L358" s="5" t="s">
        <v>1370</v>
      </c>
    </row>
    <row r="359" spans="1:12" ht="30" x14ac:dyDescent="0.25">
      <c r="A359" s="2" t="s">
        <v>1343</v>
      </c>
      <c r="B359" s="2" t="s">
        <v>1353</v>
      </c>
      <c r="C359" s="2" t="s">
        <v>1353</v>
      </c>
      <c r="D359" s="2" t="s">
        <v>61</v>
      </c>
      <c r="E359" s="2" t="s">
        <v>62</v>
      </c>
      <c r="F359" s="8" t="str">
        <f>"1640081"</f>
        <v>1640081</v>
      </c>
      <c r="G359" s="2" t="s">
        <v>1388</v>
      </c>
      <c r="H359" s="2" t="s">
        <v>1390</v>
      </c>
      <c r="I359" s="8">
        <v>59300</v>
      </c>
      <c r="J359" s="2" t="s">
        <v>1391</v>
      </c>
      <c r="K359" s="8">
        <v>2333026729</v>
      </c>
      <c r="L359" s="5" t="s">
        <v>1389</v>
      </c>
    </row>
    <row r="360" spans="1:12" ht="30" x14ac:dyDescent="0.25">
      <c r="A360" s="2" t="s">
        <v>1343</v>
      </c>
      <c r="B360" s="2" t="s">
        <v>1352</v>
      </c>
      <c r="C360" s="2" t="s">
        <v>1352</v>
      </c>
      <c r="D360" s="2" t="s">
        <v>61</v>
      </c>
      <c r="E360" s="2" t="s">
        <v>62</v>
      </c>
      <c r="F360" s="8" t="str">
        <f>"1640060"</f>
        <v>1640060</v>
      </c>
      <c r="G360" s="2" t="s">
        <v>1373</v>
      </c>
      <c r="H360" s="2" t="s">
        <v>1371</v>
      </c>
      <c r="I360" s="8">
        <v>59131</v>
      </c>
      <c r="J360" s="2" t="s">
        <v>1375</v>
      </c>
      <c r="K360" s="8">
        <v>2331029511</v>
      </c>
      <c r="L360" s="5" t="s">
        <v>1374</v>
      </c>
    </row>
    <row r="361" spans="1:12" ht="30" customHeight="1" x14ac:dyDescent="0.25">
      <c r="A361" s="2" t="s">
        <v>1343</v>
      </c>
      <c r="B361" s="2" t="s">
        <v>1344</v>
      </c>
      <c r="C361" s="2" t="s">
        <v>1344</v>
      </c>
      <c r="D361" s="2" t="s">
        <v>61</v>
      </c>
      <c r="E361" s="2" t="s">
        <v>62</v>
      </c>
      <c r="F361" s="8" t="str">
        <f>"1640080"</f>
        <v>1640080</v>
      </c>
      <c r="G361" s="2" t="s">
        <v>1365</v>
      </c>
      <c r="H361" s="2" t="s">
        <v>1367</v>
      </c>
      <c r="I361" s="8">
        <v>59200</v>
      </c>
      <c r="J361" s="2" t="s">
        <v>1368</v>
      </c>
      <c r="K361" s="8">
        <v>2332028620</v>
      </c>
      <c r="L361" s="5" t="s">
        <v>1366</v>
      </c>
    </row>
    <row r="362" spans="1:12" ht="30" x14ac:dyDescent="0.25">
      <c r="A362" s="2" t="s">
        <v>1343</v>
      </c>
      <c r="B362" s="2" t="s">
        <v>1352</v>
      </c>
      <c r="C362" s="2" t="s">
        <v>1352</v>
      </c>
      <c r="D362" s="2" t="s">
        <v>23</v>
      </c>
      <c r="E362" s="2" t="s">
        <v>590</v>
      </c>
      <c r="F362" s="8" t="str">
        <f>"1651035"</f>
        <v>1651035</v>
      </c>
      <c r="G362" s="2" t="s">
        <v>1512</v>
      </c>
      <c r="H362" s="2" t="s">
        <v>1462</v>
      </c>
      <c r="I362" s="8">
        <v>59132</v>
      </c>
      <c r="J362" s="2" t="s">
        <v>1514</v>
      </c>
      <c r="K362" s="8">
        <v>2331075227</v>
      </c>
      <c r="L362" s="5" t="s">
        <v>1513</v>
      </c>
    </row>
    <row r="363" spans="1:12" ht="30" x14ac:dyDescent="0.25">
      <c r="A363" s="2" t="s">
        <v>1343</v>
      </c>
      <c r="B363" s="2" t="s">
        <v>1353</v>
      </c>
      <c r="C363" s="2" t="s">
        <v>1353</v>
      </c>
      <c r="D363" s="2" t="s">
        <v>23</v>
      </c>
      <c r="E363" s="2" t="s">
        <v>29</v>
      </c>
      <c r="F363" s="8" t="str">
        <f>"1652010"</f>
        <v>1652010</v>
      </c>
      <c r="G363" s="2" t="s">
        <v>1354</v>
      </c>
      <c r="H363" s="2" t="s">
        <v>1356</v>
      </c>
      <c r="I363" s="8">
        <v>59300</v>
      </c>
      <c r="J363" s="2" t="s">
        <v>1357</v>
      </c>
      <c r="K363" s="8">
        <v>2333022025</v>
      </c>
      <c r="L363" s="5" t="s">
        <v>1355</v>
      </c>
    </row>
    <row r="364" spans="1:12" ht="30" x14ac:dyDescent="0.25">
      <c r="A364" s="2" t="s">
        <v>1343</v>
      </c>
      <c r="B364" s="2" t="s">
        <v>1352</v>
      </c>
      <c r="C364" s="2" t="s">
        <v>1352</v>
      </c>
      <c r="D364" s="2" t="s">
        <v>23</v>
      </c>
      <c r="E364" s="2" t="s">
        <v>29</v>
      </c>
      <c r="F364" s="8" t="str">
        <f>"1651010"</f>
        <v>1651010</v>
      </c>
      <c r="G364" s="2" t="s">
        <v>1380</v>
      </c>
      <c r="H364" s="2" t="s">
        <v>1382</v>
      </c>
      <c r="I364" s="8">
        <v>59132</v>
      </c>
      <c r="J364" s="2" t="s">
        <v>1383</v>
      </c>
      <c r="K364" s="8">
        <v>2331029005</v>
      </c>
      <c r="L364" s="5" t="s">
        <v>1381</v>
      </c>
    </row>
    <row r="365" spans="1:12" ht="30" customHeight="1" x14ac:dyDescent="0.25">
      <c r="A365" s="2" t="s">
        <v>1343</v>
      </c>
      <c r="B365" s="2" t="s">
        <v>1344</v>
      </c>
      <c r="C365" s="2" t="s">
        <v>1344</v>
      </c>
      <c r="D365" s="2" t="s">
        <v>23</v>
      </c>
      <c r="E365" s="2" t="s">
        <v>29</v>
      </c>
      <c r="F365" s="8" t="str">
        <f>"1653010"</f>
        <v>1653010</v>
      </c>
      <c r="G365" s="2" t="s">
        <v>1349</v>
      </c>
      <c r="H365" s="2" t="s">
        <v>1351</v>
      </c>
      <c r="I365" s="8">
        <v>59200</v>
      </c>
      <c r="J365" s="2"/>
      <c r="K365" s="8">
        <v>2332027250</v>
      </c>
      <c r="L365" s="5" t="s">
        <v>1350</v>
      </c>
    </row>
    <row r="366" spans="1:12" ht="30" x14ac:dyDescent="0.25">
      <c r="A366" s="2" t="s">
        <v>1343</v>
      </c>
      <c r="B366" s="2" t="s">
        <v>1353</v>
      </c>
      <c r="C366" s="2" t="s">
        <v>1353</v>
      </c>
      <c r="D366" s="2" t="s">
        <v>23</v>
      </c>
      <c r="E366" s="2" t="s">
        <v>29</v>
      </c>
      <c r="F366" s="8" t="str">
        <f>"1652011"</f>
        <v>1652011</v>
      </c>
      <c r="G366" s="2" t="s">
        <v>1376</v>
      </c>
      <c r="H366" s="2" t="s">
        <v>1378</v>
      </c>
      <c r="I366" s="8">
        <v>59300</v>
      </c>
      <c r="J366" s="2" t="s">
        <v>1379</v>
      </c>
      <c r="K366" s="8">
        <v>2333022666</v>
      </c>
      <c r="L366" s="5" t="s">
        <v>1377</v>
      </c>
    </row>
    <row r="367" spans="1:12" ht="30" x14ac:dyDescent="0.25">
      <c r="A367" s="2" t="s">
        <v>1343</v>
      </c>
      <c r="B367" s="2" t="s">
        <v>1352</v>
      </c>
      <c r="C367" s="2" t="s">
        <v>1352</v>
      </c>
      <c r="D367" s="2" t="s">
        <v>23</v>
      </c>
      <c r="E367" s="2" t="s">
        <v>29</v>
      </c>
      <c r="F367" s="8" t="str">
        <f>"1651011"</f>
        <v>1651011</v>
      </c>
      <c r="G367" s="2" t="s">
        <v>1396</v>
      </c>
      <c r="H367" s="2" t="s">
        <v>1398</v>
      </c>
      <c r="I367" s="8">
        <v>59132</v>
      </c>
      <c r="J367" s="2" t="s">
        <v>1399</v>
      </c>
      <c r="K367" s="8">
        <v>2331029001</v>
      </c>
      <c r="L367" s="5" t="s">
        <v>1397</v>
      </c>
    </row>
    <row r="368" spans="1:12" ht="28.5" customHeight="1" x14ac:dyDescent="0.25">
      <c r="A368" s="2" t="s">
        <v>1343</v>
      </c>
      <c r="B368" s="2" t="s">
        <v>1344</v>
      </c>
      <c r="C368" s="2" t="s">
        <v>1344</v>
      </c>
      <c r="D368" s="2" t="s">
        <v>23</v>
      </c>
      <c r="E368" s="2" t="s">
        <v>29</v>
      </c>
      <c r="F368" s="8" t="str">
        <f>"1653011"</f>
        <v>1653011</v>
      </c>
      <c r="G368" s="2" t="s">
        <v>1358</v>
      </c>
      <c r="H368" s="2" t="s">
        <v>1351</v>
      </c>
      <c r="I368" s="8">
        <v>59200</v>
      </c>
      <c r="J368" s="2"/>
      <c r="K368" s="8">
        <v>2332027232</v>
      </c>
      <c r="L368" s="5" t="s">
        <v>1359</v>
      </c>
    </row>
    <row r="369" spans="1:12" ht="28.5" customHeight="1" x14ac:dyDescent="0.25">
      <c r="A369" s="2" t="s">
        <v>1343</v>
      </c>
      <c r="B369" s="2" t="s">
        <v>1352</v>
      </c>
      <c r="C369" s="2" t="s">
        <v>1352</v>
      </c>
      <c r="D369" s="2" t="s">
        <v>23</v>
      </c>
      <c r="E369" s="2" t="s">
        <v>29</v>
      </c>
      <c r="F369" s="8" t="str">
        <f>"1651020"</f>
        <v>1651020</v>
      </c>
      <c r="G369" s="2" t="s">
        <v>1400</v>
      </c>
      <c r="H369" s="2" t="s">
        <v>1402</v>
      </c>
      <c r="I369" s="8">
        <v>59131</v>
      </c>
      <c r="J369" s="2" t="s">
        <v>1403</v>
      </c>
      <c r="K369" s="8">
        <v>2331028804</v>
      </c>
      <c r="L369" s="5" t="s">
        <v>1401</v>
      </c>
    </row>
    <row r="370" spans="1:12" ht="30" x14ac:dyDescent="0.25">
      <c r="A370" s="2" t="s">
        <v>1343</v>
      </c>
      <c r="B370" s="2" t="s">
        <v>1352</v>
      </c>
      <c r="C370" s="2" t="s">
        <v>1352</v>
      </c>
      <c r="D370" s="2" t="s">
        <v>23</v>
      </c>
      <c r="E370" s="2" t="s">
        <v>29</v>
      </c>
      <c r="F370" s="8" t="str">
        <f>"1651021"</f>
        <v>1651021</v>
      </c>
      <c r="G370" s="2" t="s">
        <v>1384</v>
      </c>
      <c r="H370" s="2" t="s">
        <v>1386</v>
      </c>
      <c r="I370" s="8">
        <v>59100</v>
      </c>
      <c r="J370" s="2" t="s">
        <v>1387</v>
      </c>
      <c r="K370" s="8">
        <v>2331028801</v>
      </c>
      <c r="L370" s="5" t="s">
        <v>1385</v>
      </c>
    </row>
    <row r="371" spans="1:12" ht="30" x14ac:dyDescent="0.25">
      <c r="A371" s="2" t="s">
        <v>1343</v>
      </c>
      <c r="B371" s="2" t="s">
        <v>1352</v>
      </c>
      <c r="C371" s="2" t="s">
        <v>1352</v>
      </c>
      <c r="D371" s="2" t="s">
        <v>23</v>
      </c>
      <c r="E371" s="2" t="s">
        <v>29</v>
      </c>
      <c r="F371" s="8" t="str">
        <f>"1651009"</f>
        <v>1651009</v>
      </c>
      <c r="G371" s="2" t="s">
        <v>1392</v>
      </c>
      <c r="H371" s="2" t="s">
        <v>1394</v>
      </c>
      <c r="I371" s="8">
        <v>59131</v>
      </c>
      <c r="J371" s="2" t="s">
        <v>1395</v>
      </c>
      <c r="K371" s="8">
        <v>2331024843</v>
      </c>
      <c r="L371" s="5" t="s">
        <v>1393</v>
      </c>
    </row>
    <row r="372" spans="1:12" ht="30" x14ac:dyDescent="0.25">
      <c r="A372" s="2" t="s">
        <v>1343</v>
      </c>
      <c r="B372" s="2" t="s">
        <v>1352</v>
      </c>
      <c r="C372" s="2" t="s">
        <v>1404</v>
      </c>
      <c r="D372" s="2" t="s">
        <v>23</v>
      </c>
      <c r="E372" s="2" t="s">
        <v>29</v>
      </c>
      <c r="F372" s="8" t="str">
        <f>"1659010"</f>
        <v>1659010</v>
      </c>
      <c r="G372" s="2" t="s">
        <v>1405</v>
      </c>
      <c r="H372" s="2" t="s">
        <v>1407</v>
      </c>
      <c r="I372" s="8">
        <v>59100</v>
      </c>
      <c r="J372" s="2" t="s">
        <v>1408</v>
      </c>
      <c r="K372" s="8">
        <v>2331042000</v>
      </c>
      <c r="L372" s="5" t="s">
        <v>1406</v>
      </c>
    </row>
    <row r="373" spans="1:12" ht="30" x14ac:dyDescent="0.25">
      <c r="A373" s="2" t="s">
        <v>1343</v>
      </c>
      <c r="B373" s="2" t="s">
        <v>1353</v>
      </c>
      <c r="C373" s="2" t="s">
        <v>1360</v>
      </c>
      <c r="D373" s="2" t="s">
        <v>23</v>
      </c>
      <c r="E373" s="2" t="s">
        <v>29</v>
      </c>
      <c r="F373" s="8" t="str">
        <f>"1654010"</f>
        <v>1654010</v>
      </c>
      <c r="G373" s="2" t="s">
        <v>1361</v>
      </c>
      <c r="H373" s="2" t="s">
        <v>1363</v>
      </c>
      <c r="I373" s="8">
        <v>59031</v>
      </c>
      <c r="J373" s="2" t="s">
        <v>1364</v>
      </c>
      <c r="K373" s="8">
        <v>2331081290</v>
      </c>
      <c r="L373" s="5" t="s">
        <v>1362</v>
      </c>
    </row>
    <row r="374" spans="1:12" ht="30" x14ac:dyDescent="0.25">
      <c r="A374" s="2" t="s">
        <v>1343</v>
      </c>
      <c r="B374" s="2" t="s">
        <v>1353</v>
      </c>
      <c r="C374" s="2" t="s">
        <v>1409</v>
      </c>
      <c r="D374" s="2" t="s">
        <v>23</v>
      </c>
      <c r="E374" s="2" t="s">
        <v>29</v>
      </c>
      <c r="F374" s="8" t="str">
        <f>"1652020"</f>
        <v>1652020</v>
      </c>
      <c r="G374" s="2" t="s">
        <v>1410</v>
      </c>
      <c r="H374" s="2" t="s">
        <v>1412</v>
      </c>
      <c r="I374" s="8">
        <v>59300</v>
      </c>
      <c r="J374" s="2" t="s">
        <v>1413</v>
      </c>
      <c r="K374" s="8">
        <v>2333063311</v>
      </c>
      <c r="L374" s="5" t="s">
        <v>1411</v>
      </c>
    </row>
    <row r="375" spans="1:12" ht="31.5" customHeight="1" x14ac:dyDescent="0.25">
      <c r="A375" s="2" t="s">
        <v>1343</v>
      </c>
      <c r="B375" s="2" t="s">
        <v>1352</v>
      </c>
      <c r="C375" s="2" t="s">
        <v>1352</v>
      </c>
      <c r="D375" s="2" t="s">
        <v>69</v>
      </c>
      <c r="E375" s="2" t="s">
        <v>70</v>
      </c>
      <c r="F375" s="8" t="str">
        <f>"SEK037"</f>
        <v>SEK037</v>
      </c>
      <c r="G375" s="2" t="s">
        <v>1464</v>
      </c>
      <c r="H375" s="2" t="s">
        <v>1371</v>
      </c>
      <c r="I375" s="8">
        <v>59131</v>
      </c>
      <c r="J375" s="2" t="s">
        <v>1466</v>
      </c>
      <c r="K375" s="8">
        <v>2331065600</v>
      </c>
      <c r="L375" s="5" t="s">
        <v>1465</v>
      </c>
    </row>
    <row r="376" spans="1:12" ht="31.5" customHeight="1" x14ac:dyDescent="0.25">
      <c r="A376" s="2" t="s">
        <v>1527</v>
      </c>
      <c r="B376" s="2" t="s">
        <v>1528</v>
      </c>
      <c r="C376" s="2" t="s">
        <v>1528</v>
      </c>
      <c r="D376" s="2" t="s">
        <v>13</v>
      </c>
      <c r="E376" s="2" t="s">
        <v>50</v>
      </c>
      <c r="F376" s="8" t="str">
        <f>"2604000"</f>
        <v>2604000</v>
      </c>
      <c r="G376" s="2" t="s">
        <v>1660</v>
      </c>
      <c r="H376" s="2" t="s">
        <v>1662</v>
      </c>
      <c r="I376" s="8">
        <v>61100</v>
      </c>
      <c r="J376" s="2" t="s">
        <v>1663</v>
      </c>
      <c r="K376" s="8">
        <v>2341026212</v>
      </c>
      <c r="L376" s="5" t="s">
        <v>1661</v>
      </c>
    </row>
    <row r="377" spans="1:12" ht="30" x14ac:dyDescent="0.25">
      <c r="A377" s="2" t="s">
        <v>1527</v>
      </c>
      <c r="B377" s="2" t="s">
        <v>1528</v>
      </c>
      <c r="C377" s="2" t="s">
        <v>1528</v>
      </c>
      <c r="D377" s="2" t="s">
        <v>13</v>
      </c>
      <c r="E377" s="2" t="s">
        <v>303</v>
      </c>
      <c r="F377" s="8" t="str">
        <f>"2601030"</f>
        <v>2601030</v>
      </c>
      <c r="G377" s="2" t="s">
        <v>1653</v>
      </c>
      <c r="H377" s="2" t="s">
        <v>1655</v>
      </c>
      <c r="I377" s="8">
        <v>61100</v>
      </c>
      <c r="J377" s="2" t="s">
        <v>1656</v>
      </c>
      <c r="K377" s="8">
        <v>2341075314</v>
      </c>
      <c r="L377" s="5" t="s">
        <v>1654</v>
      </c>
    </row>
    <row r="378" spans="1:12" ht="28.5" customHeight="1" x14ac:dyDescent="0.25">
      <c r="A378" s="2" t="s">
        <v>1527</v>
      </c>
      <c r="B378" s="2" t="s">
        <v>1528</v>
      </c>
      <c r="C378" s="2" t="s">
        <v>1528</v>
      </c>
      <c r="D378" s="2" t="s">
        <v>13</v>
      </c>
      <c r="E378" s="2" t="s">
        <v>14</v>
      </c>
      <c r="F378" s="8" t="str">
        <f>"2612010"</f>
        <v>2612010</v>
      </c>
      <c r="G378" s="2" t="s">
        <v>1630</v>
      </c>
      <c r="H378" s="2" t="s">
        <v>1632</v>
      </c>
      <c r="I378" s="8">
        <v>61100</v>
      </c>
      <c r="J378" s="2" t="s">
        <v>1633</v>
      </c>
      <c r="K378" s="8">
        <v>2341350355</v>
      </c>
      <c r="L378" s="5" t="s">
        <v>1631</v>
      </c>
    </row>
    <row r="379" spans="1:12" ht="30" x14ac:dyDescent="0.25">
      <c r="A379" s="2" t="s">
        <v>1527</v>
      </c>
      <c r="B379" s="2" t="s">
        <v>1528</v>
      </c>
      <c r="C379" s="2" t="s">
        <v>1528</v>
      </c>
      <c r="D379" s="2" t="s">
        <v>13</v>
      </c>
      <c r="E379" s="2" t="s">
        <v>14</v>
      </c>
      <c r="F379" s="8" t="str">
        <f>"2601010"</f>
        <v>2601010</v>
      </c>
      <c r="G379" s="2" t="s">
        <v>1614</v>
      </c>
      <c r="H379" s="2" t="s">
        <v>1616</v>
      </c>
      <c r="I379" s="8">
        <v>61100</v>
      </c>
      <c r="J379" s="2" t="s">
        <v>1617</v>
      </c>
      <c r="K379" s="8">
        <v>2341022338</v>
      </c>
      <c r="L379" s="5" t="s">
        <v>1615</v>
      </c>
    </row>
    <row r="380" spans="1:12" ht="30" x14ac:dyDescent="0.25">
      <c r="A380" s="2" t="s">
        <v>1527</v>
      </c>
      <c r="B380" s="2" t="s">
        <v>1544</v>
      </c>
      <c r="C380" s="2" t="s">
        <v>1582</v>
      </c>
      <c r="D380" s="2" t="s">
        <v>13</v>
      </c>
      <c r="E380" s="2" t="s">
        <v>14</v>
      </c>
      <c r="F380" s="8" t="str">
        <f>"2614010"</f>
        <v>2614010</v>
      </c>
      <c r="G380" s="2" t="s">
        <v>1626</v>
      </c>
      <c r="H380" s="2" t="s">
        <v>1628</v>
      </c>
      <c r="I380" s="8">
        <v>61200</v>
      </c>
      <c r="J380" s="2" t="s">
        <v>1629</v>
      </c>
      <c r="K380" s="8">
        <v>2343092217</v>
      </c>
      <c r="L380" s="5" t="s">
        <v>1627</v>
      </c>
    </row>
    <row r="381" spans="1:12" ht="30" x14ac:dyDescent="0.25">
      <c r="A381" s="2" t="s">
        <v>1527</v>
      </c>
      <c r="B381" s="2" t="s">
        <v>1544</v>
      </c>
      <c r="C381" s="2" t="s">
        <v>1582</v>
      </c>
      <c r="D381" s="2" t="s">
        <v>13</v>
      </c>
      <c r="E381" s="2" t="s">
        <v>14</v>
      </c>
      <c r="F381" s="8" t="str">
        <f>"2606010"</f>
        <v>2606010</v>
      </c>
      <c r="G381" s="2" t="s">
        <v>1610</v>
      </c>
      <c r="H381" s="2" t="s">
        <v>1612</v>
      </c>
      <c r="I381" s="8">
        <v>61200</v>
      </c>
      <c r="J381" s="2" t="s">
        <v>1613</v>
      </c>
      <c r="K381" s="8">
        <v>2343024821</v>
      </c>
      <c r="L381" s="5" t="s">
        <v>1611</v>
      </c>
    </row>
    <row r="382" spans="1:12" ht="27.75" customHeight="1" x14ac:dyDescent="0.25">
      <c r="A382" s="2" t="s">
        <v>1527</v>
      </c>
      <c r="B382" s="2" t="s">
        <v>1528</v>
      </c>
      <c r="C382" s="2" t="s">
        <v>1528</v>
      </c>
      <c r="D382" s="2" t="s">
        <v>13</v>
      </c>
      <c r="E382" s="2" t="s">
        <v>14</v>
      </c>
      <c r="F382" s="8" t="str">
        <f>"2601025"</f>
        <v>2601025</v>
      </c>
      <c r="G382" s="2" t="s">
        <v>1634</v>
      </c>
      <c r="H382" s="2" t="s">
        <v>1636</v>
      </c>
      <c r="I382" s="8">
        <v>61100</v>
      </c>
      <c r="J382" s="2" t="s">
        <v>1637</v>
      </c>
      <c r="K382" s="8">
        <v>2341025267</v>
      </c>
      <c r="L382" s="5" t="s">
        <v>1635</v>
      </c>
    </row>
    <row r="383" spans="1:12" ht="27.75" customHeight="1" x14ac:dyDescent="0.25">
      <c r="A383" s="2" t="s">
        <v>1527</v>
      </c>
      <c r="B383" s="2" t="s">
        <v>1544</v>
      </c>
      <c r="C383" s="2" t="s">
        <v>1545</v>
      </c>
      <c r="D383" s="2" t="s">
        <v>13</v>
      </c>
      <c r="E383" s="2" t="s">
        <v>14</v>
      </c>
      <c r="F383" s="8" t="str">
        <f>"2602010"</f>
        <v>2602010</v>
      </c>
      <c r="G383" s="2" t="s">
        <v>1646</v>
      </c>
      <c r="H383" s="2" t="s">
        <v>454</v>
      </c>
      <c r="I383" s="8">
        <v>61400</v>
      </c>
      <c r="J383" s="2" t="s">
        <v>1648</v>
      </c>
      <c r="K383" s="8">
        <v>2343031233</v>
      </c>
      <c r="L383" s="5" t="s">
        <v>1647</v>
      </c>
    </row>
    <row r="384" spans="1:12" ht="27.75" customHeight="1" x14ac:dyDescent="0.25">
      <c r="A384" s="2" t="s">
        <v>1527</v>
      </c>
      <c r="B384" s="2" t="s">
        <v>1544</v>
      </c>
      <c r="C384" s="2" t="s">
        <v>1552</v>
      </c>
      <c r="D384" s="2" t="s">
        <v>13</v>
      </c>
      <c r="E384" s="2" t="s">
        <v>14</v>
      </c>
      <c r="F384" s="8" t="str">
        <f>"2603010"</f>
        <v>2603010</v>
      </c>
      <c r="G384" s="2" t="s">
        <v>1642</v>
      </c>
      <c r="H384" s="2" t="s">
        <v>1644</v>
      </c>
      <c r="I384" s="8">
        <v>61300</v>
      </c>
      <c r="J384" s="2" t="s">
        <v>1645</v>
      </c>
      <c r="K384" s="8">
        <v>2343041229</v>
      </c>
      <c r="L384" s="5" t="s">
        <v>1643</v>
      </c>
    </row>
    <row r="385" spans="1:12" ht="27.75" customHeight="1" x14ac:dyDescent="0.25">
      <c r="A385" s="2" t="s">
        <v>1527</v>
      </c>
      <c r="B385" s="2" t="s">
        <v>1528</v>
      </c>
      <c r="C385" s="2" t="s">
        <v>1539</v>
      </c>
      <c r="D385" s="2" t="s">
        <v>13</v>
      </c>
      <c r="E385" s="2" t="s">
        <v>14</v>
      </c>
      <c r="F385" s="8" t="str">
        <f>"2610010"</f>
        <v>2610010</v>
      </c>
      <c r="G385" s="2" t="s">
        <v>1540</v>
      </c>
      <c r="H385" s="2" t="s">
        <v>1542</v>
      </c>
      <c r="I385" s="8">
        <v>61100</v>
      </c>
      <c r="J385" s="2" t="s">
        <v>1543</v>
      </c>
      <c r="K385" s="8">
        <v>2341086278</v>
      </c>
      <c r="L385" s="5" t="s">
        <v>1541</v>
      </c>
    </row>
    <row r="386" spans="1:12" ht="27.75" customHeight="1" x14ac:dyDescent="0.25">
      <c r="A386" s="2" t="s">
        <v>1527</v>
      </c>
      <c r="B386" s="2" t="s">
        <v>1544</v>
      </c>
      <c r="C386" s="2" t="s">
        <v>1573</v>
      </c>
      <c r="D386" s="2" t="s">
        <v>13</v>
      </c>
      <c r="E386" s="2" t="s">
        <v>14</v>
      </c>
      <c r="F386" s="8" t="str">
        <f>"2607010"</f>
        <v>2607010</v>
      </c>
      <c r="G386" s="2" t="s">
        <v>1591</v>
      </c>
      <c r="H386" s="2" t="s">
        <v>1576</v>
      </c>
      <c r="I386" s="8">
        <v>61007</v>
      </c>
      <c r="J386" s="2" t="s">
        <v>1593</v>
      </c>
      <c r="K386" s="8">
        <v>2343061261</v>
      </c>
      <c r="L386" s="5" t="s">
        <v>1592</v>
      </c>
    </row>
    <row r="387" spans="1:12" ht="27.75" customHeight="1" x14ac:dyDescent="0.25">
      <c r="A387" s="2" t="s">
        <v>1527</v>
      </c>
      <c r="B387" s="2" t="s">
        <v>1528</v>
      </c>
      <c r="C387" s="2" t="s">
        <v>1618</v>
      </c>
      <c r="D387" s="2" t="s">
        <v>13</v>
      </c>
      <c r="E387" s="2" t="s">
        <v>14</v>
      </c>
      <c r="F387" s="8" t="str">
        <f>"2609010"</f>
        <v>2609010</v>
      </c>
      <c r="G387" s="2" t="s">
        <v>1623</v>
      </c>
      <c r="H387" s="2" t="s">
        <v>1621</v>
      </c>
      <c r="I387" s="8">
        <v>61100</v>
      </c>
      <c r="J387" s="2" t="s">
        <v>1625</v>
      </c>
      <c r="K387" s="8">
        <v>2341041165</v>
      </c>
      <c r="L387" s="5" t="s">
        <v>1624</v>
      </c>
    </row>
    <row r="388" spans="1:12" ht="27.75" customHeight="1" x14ac:dyDescent="0.25">
      <c r="A388" s="2" t="s">
        <v>1527</v>
      </c>
      <c r="B388" s="2" t="s">
        <v>1528</v>
      </c>
      <c r="C388" s="2" t="s">
        <v>1529</v>
      </c>
      <c r="D388" s="2" t="s">
        <v>13</v>
      </c>
      <c r="E388" s="2" t="s">
        <v>14</v>
      </c>
      <c r="F388" s="8" t="str">
        <f>"2613010"</f>
        <v>2613010</v>
      </c>
      <c r="G388" s="2" t="s">
        <v>1598</v>
      </c>
      <c r="H388" s="2" t="s">
        <v>1600</v>
      </c>
      <c r="I388" s="8">
        <v>57011</v>
      </c>
      <c r="J388" s="2" t="s">
        <v>1601</v>
      </c>
      <c r="K388" s="8">
        <v>2341093204</v>
      </c>
      <c r="L388" s="5" t="s">
        <v>1599</v>
      </c>
    </row>
    <row r="389" spans="1:12" ht="30" x14ac:dyDescent="0.25">
      <c r="A389" s="2" t="s">
        <v>1527</v>
      </c>
      <c r="B389" s="2" t="s">
        <v>1528</v>
      </c>
      <c r="C389" s="2" t="s">
        <v>1529</v>
      </c>
      <c r="D389" s="2" t="s">
        <v>13</v>
      </c>
      <c r="E389" s="2" t="s">
        <v>14</v>
      </c>
      <c r="F389" s="8" t="str">
        <f>"2608010"</f>
        <v>2608010</v>
      </c>
      <c r="G389" s="2" t="s">
        <v>1530</v>
      </c>
      <c r="H389" s="2" t="s">
        <v>1532</v>
      </c>
      <c r="I389" s="8">
        <v>61100</v>
      </c>
      <c r="J389" s="2" t="s">
        <v>1533</v>
      </c>
      <c r="K389" s="8">
        <v>2341094002</v>
      </c>
      <c r="L389" s="5" t="s">
        <v>1531</v>
      </c>
    </row>
    <row r="390" spans="1:12" ht="30" x14ac:dyDescent="0.25">
      <c r="A390" s="2" t="s">
        <v>1527</v>
      </c>
      <c r="B390" s="2" t="s">
        <v>1528</v>
      </c>
      <c r="C390" s="2" t="s">
        <v>1534</v>
      </c>
      <c r="D390" s="2" t="s">
        <v>13</v>
      </c>
      <c r="E390" s="2" t="s">
        <v>14</v>
      </c>
      <c r="F390" s="8" t="str">
        <f>"2605010"</f>
        <v>2605010</v>
      </c>
      <c r="G390" s="2" t="s">
        <v>1535</v>
      </c>
      <c r="H390" s="2" t="s">
        <v>1537</v>
      </c>
      <c r="I390" s="8">
        <v>61003</v>
      </c>
      <c r="J390" s="2" t="s">
        <v>1538</v>
      </c>
      <c r="K390" s="8">
        <v>2341031202</v>
      </c>
      <c r="L390" s="5" t="s">
        <v>1536</v>
      </c>
    </row>
    <row r="391" spans="1:12" ht="27.75" customHeight="1" x14ac:dyDescent="0.25">
      <c r="A391" s="2" t="s">
        <v>1527</v>
      </c>
      <c r="B391" s="2" t="s">
        <v>1528</v>
      </c>
      <c r="C391" s="2" t="s">
        <v>1569</v>
      </c>
      <c r="D391" s="2" t="s">
        <v>13</v>
      </c>
      <c r="E391" s="2" t="s">
        <v>14</v>
      </c>
      <c r="F391" s="8" t="str">
        <f>"2604010"</f>
        <v>2604010</v>
      </c>
      <c r="G391" s="2" t="s">
        <v>1602</v>
      </c>
      <c r="H391" s="2" t="s">
        <v>1604</v>
      </c>
      <c r="I391" s="8">
        <v>61002</v>
      </c>
      <c r="J391" s="2" t="s">
        <v>1605</v>
      </c>
      <c r="K391" s="8">
        <v>2341051203</v>
      </c>
      <c r="L391" s="5" t="s">
        <v>1603</v>
      </c>
    </row>
    <row r="392" spans="1:12" ht="30" x14ac:dyDescent="0.25">
      <c r="A392" s="2" t="s">
        <v>1527</v>
      </c>
      <c r="B392" s="2" t="s">
        <v>1528</v>
      </c>
      <c r="C392" s="2" t="s">
        <v>1528</v>
      </c>
      <c r="D392" s="2" t="s">
        <v>13</v>
      </c>
      <c r="E392" s="2" t="s">
        <v>1110</v>
      </c>
      <c r="F392" s="8" t="str">
        <f>"2601020"</f>
        <v>2601020</v>
      </c>
      <c r="G392" s="2" t="s">
        <v>1594</v>
      </c>
      <c r="H392" s="2" t="s">
        <v>1596</v>
      </c>
      <c r="I392" s="8">
        <v>61100</v>
      </c>
      <c r="J392" s="2" t="s">
        <v>1597</v>
      </c>
      <c r="K392" s="8">
        <v>2341022682</v>
      </c>
      <c r="L392" s="5" t="s">
        <v>1595</v>
      </c>
    </row>
    <row r="393" spans="1:12" ht="24.75" customHeight="1" x14ac:dyDescent="0.25">
      <c r="A393" s="2" t="s">
        <v>1527</v>
      </c>
      <c r="B393" s="2" t="s">
        <v>1528</v>
      </c>
      <c r="C393" s="2" t="s">
        <v>1528</v>
      </c>
      <c r="D393" s="2" t="s">
        <v>508</v>
      </c>
      <c r="E393" s="2" t="s">
        <v>509</v>
      </c>
      <c r="F393" s="8" t="str">
        <f>"2641001"</f>
        <v>2641001</v>
      </c>
      <c r="G393" s="2" t="s">
        <v>1649</v>
      </c>
      <c r="H393" s="2" t="s">
        <v>1651</v>
      </c>
      <c r="I393" s="8">
        <v>61100</v>
      </c>
      <c r="J393" s="2" t="s">
        <v>1652</v>
      </c>
      <c r="K393" s="8">
        <v>2341075340</v>
      </c>
      <c r="L393" s="5" t="s">
        <v>1650</v>
      </c>
    </row>
    <row r="394" spans="1:12" ht="30" x14ac:dyDescent="0.25">
      <c r="A394" s="2" t="s">
        <v>1527</v>
      </c>
      <c r="B394" s="2" t="s">
        <v>1528</v>
      </c>
      <c r="C394" s="2" t="s">
        <v>1528</v>
      </c>
      <c r="D394" s="2" t="s">
        <v>61</v>
      </c>
      <c r="E394" s="2" t="s">
        <v>85</v>
      </c>
      <c r="F394" s="8" t="str">
        <f>"2642000"</f>
        <v>2642000</v>
      </c>
      <c r="G394" s="2" t="s">
        <v>1664</v>
      </c>
      <c r="H394" s="2" t="s">
        <v>1666</v>
      </c>
      <c r="I394" s="8">
        <v>61100</v>
      </c>
      <c r="J394" s="2" t="s">
        <v>1667</v>
      </c>
      <c r="K394" s="8">
        <v>2341027101</v>
      </c>
      <c r="L394" s="5" t="s">
        <v>1665</v>
      </c>
    </row>
    <row r="395" spans="1:12" ht="30" x14ac:dyDescent="0.25">
      <c r="A395" s="2" t="s">
        <v>1527</v>
      </c>
      <c r="B395" s="2" t="s">
        <v>1544</v>
      </c>
      <c r="C395" s="2" t="s">
        <v>1545</v>
      </c>
      <c r="D395" s="2" t="s">
        <v>61</v>
      </c>
      <c r="E395" s="2" t="s">
        <v>62</v>
      </c>
      <c r="F395" s="8" t="str">
        <f>"2640070"</f>
        <v>2640070</v>
      </c>
      <c r="G395" s="2" t="s">
        <v>1587</v>
      </c>
      <c r="H395" s="2" t="s">
        <v>1589</v>
      </c>
      <c r="I395" s="8">
        <v>61400</v>
      </c>
      <c r="J395" s="2" t="s">
        <v>1590</v>
      </c>
      <c r="K395" s="8">
        <v>2343031659</v>
      </c>
      <c r="L395" s="5" t="s">
        <v>1588</v>
      </c>
    </row>
    <row r="396" spans="1:12" ht="30" x14ac:dyDescent="0.25">
      <c r="A396" s="2" t="s">
        <v>1527</v>
      </c>
      <c r="B396" s="2" t="s">
        <v>1528</v>
      </c>
      <c r="C396" s="2" t="s">
        <v>1528</v>
      </c>
      <c r="D396" s="2" t="s">
        <v>61</v>
      </c>
      <c r="E396" s="2" t="s">
        <v>62</v>
      </c>
      <c r="F396" s="8" t="str">
        <f>"2640060"</f>
        <v>2640060</v>
      </c>
      <c r="G396" s="2" t="s">
        <v>1565</v>
      </c>
      <c r="H396" s="2" t="s">
        <v>1567</v>
      </c>
      <c r="I396" s="8">
        <v>61100</v>
      </c>
      <c r="J396" s="2" t="s">
        <v>1568</v>
      </c>
      <c r="K396" s="8">
        <v>2341023227</v>
      </c>
      <c r="L396" s="5" t="s">
        <v>1566</v>
      </c>
    </row>
    <row r="397" spans="1:12" ht="30" x14ac:dyDescent="0.25">
      <c r="A397" s="2" t="s">
        <v>1527</v>
      </c>
      <c r="B397" s="2" t="s">
        <v>1528</v>
      </c>
      <c r="C397" s="2" t="s">
        <v>1528</v>
      </c>
      <c r="D397" s="2" t="s">
        <v>61</v>
      </c>
      <c r="E397" s="2" t="s">
        <v>62</v>
      </c>
      <c r="F397" s="8" t="str">
        <f>"2640065"</f>
        <v>2640065</v>
      </c>
      <c r="G397" s="2" t="s">
        <v>1638</v>
      </c>
      <c r="H397" s="2" t="s">
        <v>1640</v>
      </c>
      <c r="I397" s="8">
        <v>61100</v>
      </c>
      <c r="J397" s="2" t="s">
        <v>1641</v>
      </c>
      <c r="K397" s="8">
        <v>2341028798</v>
      </c>
      <c r="L397" s="5" t="s">
        <v>1639</v>
      </c>
    </row>
    <row r="398" spans="1:12" ht="45" x14ac:dyDescent="0.25">
      <c r="A398" s="2" t="s">
        <v>1527</v>
      </c>
      <c r="B398" s="2" t="s">
        <v>1528</v>
      </c>
      <c r="C398" s="2" t="s">
        <v>1528</v>
      </c>
      <c r="D398" s="2" t="s">
        <v>23</v>
      </c>
      <c r="E398" s="2" t="s">
        <v>590</v>
      </c>
      <c r="F398" s="8" t="str">
        <f>"2651030"</f>
        <v>2651030</v>
      </c>
      <c r="G398" s="2" t="s">
        <v>1557</v>
      </c>
      <c r="H398" s="2" t="s">
        <v>1559</v>
      </c>
      <c r="I398" s="8">
        <v>61100</v>
      </c>
      <c r="J398" s="2" t="s">
        <v>1560</v>
      </c>
      <c r="K398" s="8">
        <v>2341076226</v>
      </c>
      <c r="L398" s="5" t="s">
        <v>1558</v>
      </c>
    </row>
    <row r="399" spans="1:12" ht="30" x14ac:dyDescent="0.25">
      <c r="A399" s="2" t="s">
        <v>1527</v>
      </c>
      <c r="B399" s="2" t="s">
        <v>1544</v>
      </c>
      <c r="C399" s="2" t="s">
        <v>1545</v>
      </c>
      <c r="D399" s="2" t="s">
        <v>23</v>
      </c>
      <c r="E399" s="2" t="s">
        <v>29</v>
      </c>
      <c r="F399" s="8" t="str">
        <f>"2652010"</f>
        <v>2652010</v>
      </c>
      <c r="G399" s="2" t="s">
        <v>1546</v>
      </c>
      <c r="H399" s="2" t="s">
        <v>454</v>
      </c>
      <c r="I399" s="8">
        <v>61200</v>
      </c>
      <c r="J399" s="2" t="s">
        <v>1548</v>
      </c>
      <c r="K399" s="8">
        <v>2343032042</v>
      </c>
      <c r="L399" s="5" t="s">
        <v>1547</v>
      </c>
    </row>
    <row r="400" spans="1:12" ht="30" x14ac:dyDescent="0.25">
      <c r="A400" s="2" t="s">
        <v>1527</v>
      </c>
      <c r="B400" s="2" t="s">
        <v>1528</v>
      </c>
      <c r="C400" s="2" t="s">
        <v>1528</v>
      </c>
      <c r="D400" s="2" t="s">
        <v>23</v>
      </c>
      <c r="E400" s="2" t="s">
        <v>29</v>
      </c>
      <c r="F400" s="8" t="str">
        <f>"2651010"</f>
        <v>2651010</v>
      </c>
      <c r="G400" s="2" t="s">
        <v>1578</v>
      </c>
      <c r="H400" s="2" t="s">
        <v>1580</v>
      </c>
      <c r="I400" s="8">
        <v>61100</v>
      </c>
      <c r="J400" s="2" t="s">
        <v>1581</v>
      </c>
      <c r="K400" s="8">
        <v>2341020041</v>
      </c>
      <c r="L400" s="5" t="s">
        <v>1579</v>
      </c>
    </row>
    <row r="401" spans="1:12" ht="30" x14ac:dyDescent="0.25">
      <c r="A401" s="2" t="s">
        <v>1527</v>
      </c>
      <c r="B401" s="2" t="s">
        <v>1544</v>
      </c>
      <c r="C401" s="2" t="s">
        <v>1552</v>
      </c>
      <c r="D401" s="2" t="s">
        <v>23</v>
      </c>
      <c r="E401" s="2" t="s">
        <v>29</v>
      </c>
      <c r="F401" s="8" t="str">
        <f>"2653010"</f>
        <v>2653010</v>
      </c>
      <c r="G401" s="2" t="s">
        <v>1553</v>
      </c>
      <c r="H401" s="2" t="s">
        <v>1555</v>
      </c>
      <c r="I401" s="8">
        <v>61300</v>
      </c>
      <c r="J401" s="2" t="s">
        <v>1556</v>
      </c>
      <c r="K401" s="8">
        <v>2343041228</v>
      </c>
      <c r="L401" s="5" t="s">
        <v>1554</v>
      </c>
    </row>
    <row r="402" spans="1:12" ht="30" x14ac:dyDescent="0.25">
      <c r="A402" s="2" t="s">
        <v>1527</v>
      </c>
      <c r="B402" s="2" t="s">
        <v>1544</v>
      </c>
      <c r="C402" s="2" t="s">
        <v>1573</v>
      </c>
      <c r="D402" s="2" t="s">
        <v>23</v>
      </c>
      <c r="E402" s="2" t="s">
        <v>29</v>
      </c>
      <c r="F402" s="8" t="str">
        <f>"2657010"</f>
        <v>2657010</v>
      </c>
      <c r="G402" s="2" t="s">
        <v>1574</v>
      </c>
      <c r="H402" s="2" t="s">
        <v>1576</v>
      </c>
      <c r="I402" s="8">
        <v>61007</v>
      </c>
      <c r="J402" s="2" t="s">
        <v>1577</v>
      </c>
      <c r="K402" s="8">
        <v>2343061001</v>
      </c>
      <c r="L402" s="5" t="s">
        <v>1575</v>
      </c>
    </row>
    <row r="403" spans="1:12" ht="30" x14ac:dyDescent="0.25">
      <c r="A403" s="2" t="s">
        <v>1527</v>
      </c>
      <c r="B403" s="2" t="s">
        <v>1528</v>
      </c>
      <c r="C403" s="2" t="s">
        <v>1618</v>
      </c>
      <c r="D403" s="2" t="s">
        <v>23</v>
      </c>
      <c r="E403" s="2" t="s">
        <v>29</v>
      </c>
      <c r="F403" s="8" t="str">
        <f>"2669010"</f>
        <v>2669010</v>
      </c>
      <c r="G403" s="2" t="s">
        <v>1619</v>
      </c>
      <c r="H403" s="2" t="s">
        <v>1621</v>
      </c>
      <c r="I403" s="8">
        <v>61100</v>
      </c>
      <c r="J403" s="2" t="s">
        <v>1622</v>
      </c>
      <c r="K403" s="8">
        <v>2341041606</v>
      </c>
      <c r="L403" s="5" t="s">
        <v>1620</v>
      </c>
    </row>
    <row r="404" spans="1:12" ht="30" x14ac:dyDescent="0.25">
      <c r="A404" s="2" t="s">
        <v>1527</v>
      </c>
      <c r="B404" s="2" t="s">
        <v>1528</v>
      </c>
      <c r="C404" s="2" t="s">
        <v>1529</v>
      </c>
      <c r="D404" s="2" t="s">
        <v>23</v>
      </c>
      <c r="E404" s="2" t="s">
        <v>29</v>
      </c>
      <c r="F404" s="8" t="str">
        <f>"2663010"</f>
        <v>2663010</v>
      </c>
      <c r="G404" s="2" t="s">
        <v>1657</v>
      </c>
      <c r="H404" s="2"/>
      <c r="I404" s="8">
        <v>57011</v>
      </c>
      <c r="J404" s="2" t="s">
        <v>1659</v>
      </c>
      <c r="K404" s="8">
        <v>2341093745</v>
      </c>
      <c r="L404" s="5" t="s">
        <v>1658</v>
      </c>
    </row>
    <row r="405" spans="1:12" ht="30" x14ac:dyDescent="0.25">
      <c r="A405" s="2" t="s">
        <v>1527</v>
      </c>
      <c r="B405" s="2" t="s">
        <v>1544</v>
      </c>
      <c r="C405" s="2" t="s">
        <v>1582</v>
      </c>
      <c r="D405" s="2" t="s">
        <v>23</v>
      </c>
      <c r="E405" s="2" t="s">
        <v>29</v>
      </c>
      <c r="F405" s="8" t="str">
        <f>"2656010"</f>
        <v>2656010</v>
      </c>
      <c r="G405" s="2" t="s">
        <v>1583</v>
      </c>
      <c r="H405" s="2" t="s">
        <v>1585</v>
      </c>
      <c r="I405" s="8">
        <v>61200</v>
      </c>
      <c r="J405" s="2" t="s">
        <v>1586</v>
      </c>
      <c r="K405" s="8">
        <v>2343023339</v>
      </c>
      <c r="L405" s="5" t="s">
        <v>1584</v>
      </c>
    </row>
    <row r="406" spans="1:12" ht="30" x14ac:dyDescent="0.25">
      <c r="A406" s="2" t="s">
        <v>1527</v>
      </c>
      <c r="B406" s="2" t="s">
        <v>1528</v>
      </c>
      <c r="C406" s="2" t="s">
        <v>1534</v>
      </c>
      <c r="D406" s="2" t="s">
        <v>23</v>
      </c>
      <c r="E406" s="2" t="s">
        <v>29</v>
      </c>
      <c r="F406" s="8" t="str">
        <f>"2655010"</f>
        <v>2655010</v>
      </c>
      <c r="G406" s="2" t="s">
        <v>1549</v>
      </c>
      <c r="H406" s="2" t="s">
        <v>1537</v>
      </c>
      <c r="I406" s="8">
        <v>61003</v>
      </c>
      <c r="J406" s="2" t="s">
        <v>1551</v>
      </c>
      <c r="K406" s="8">
        <v>2341031304</v>
      </c>
      <c r="L406" s="5" t="s">
        <v>1550</v>
      </c>
    </row>
    <row r="407" spans="1:12" ht="30" x14ac:dyDescent="0.25">
      <c r="A407" s="2" t="s">
        <v>1527</v>
      </c>
      <c r="B407" s="2" t="s">
        <v>1528</v>
      </c>
      <c r="C407" s="2" t="s">
        <v>1569</v>
      </c>
      <c r="D407" s="2" t="s">
        <v>23</v>
      </c>
      <c r="E407" s="2" t="s">
        <v>29</v>
      </c>
      <c r="F407" s="8" t="str">
        <f>"2654010"</f>
        <v>2654010</v>
      </c>
      <c r="G407" s="2" t="s">
        <v>1570</v>
      </c>
      <c r="H407" s="2" t="s">
        <v>1572</v>
      </c>
      <c r="I407" s="8">
        <v>61100</v>
      </c>
      <c r="J407" s="2"/>
      <c r="K407" s="8">
        <v>2341051255</v>
      </c>
      <c r="L407" s="5" t="s">
        <v>1571</v>
      </c>
    </row>
    <row r="408" spans="1:12" ht="30" x14ac:dyDescent="0.25">
      <c r="A408" s="2" t="s">
        <v>1527</v>
      </c>
      <c r="B408" s="2" t="s">
        <v>1528</v>
      </c>
      <c r="C408" s="2" t="s">
        <v>1528</v>
      </c>
      <c r="D408" s="2" t="s">
        <v>23</v>
      </c>
      <c r="E408" s="2" t="s">
        <v>989</v>
      </c>
      <c r="F408" s="8" t="str">
        <f>"2651020"</f>
        <v>2651020</v>
      </c>
      <c r="G408" s="2" t="s">
        <v>1561</v>
      </c>
      <c r="H408" s="2" t="s">
        <v>1563</v>
      </c>
      <c r="I408" s="8">
        <v>61100</v>
      </c>
      <c r="J408" s="2" t="s">
        <v>1564</v>
      </c>
      <c r="K408" s="8">
        <v>2341022516</v>
      </c>
      <c r="L408" s="5" t="s">
        <v>1562</v>
      </c>
    </row>
    <row r="409" spans="1:12" ht="30.75" customHeight="1" x14ac:dyDescent="0.25">
      <c r="A409" s="2" t="s">
        <v>1527</v>
      </c>
      <c r="B409" s="2" t="s">
        <v>1528</v>
      </c>
      <c r="C409" s="2" t="s">
        <v>1528</v>
      </c>
      <c r="D409" s="2" t="s">
        <v>69</v>
      </c>
      <c r="E409" s="2" t="s">
        <v>70</v>
      </c>
      <c r="F409" s="8" t="str">
        <f>"SEK042"</f>
        <v>SEK042</v>
      </c>
      <c r="G409" s="2" t="s">
        <v>1606</v>
      </c>
      <c r="H409" s="2" t="s">
        <v>1608</v>
      </c>
      <c r="I409" s="8">
        <v>61100</v>
      </c>
      <c r="J409" s="2" t="s">
        <v>1609</v>
      </c>
      <c r="K409" s="8">
        <v>2341027154</v>
      </c>
      <c r="L409" s="5" t="s">
        <v>1607</v>
      </c>
    </row>
    <row r="410" spans="1:12" ht="30.75" customHeight="1" x14ac:dyDescent="0.25">
      <c r="A410" s="2" t="s">
        <v>1668</v>
      </c>
      <c r="B410" s="2" t="s">
        <v>1696</v>
      </c>
      <c r="C410" s="2" t="s">
        <v>1696</v>
      </c>
      <c r="D410" s="2" t="s">
        <v>13</v>
      </c>
      <c r="E410" s="2" t="s">
        <v>50</v>
      </c>
      <c r="F410" s="8" t="str">
        <f>"3811001"</f>
        <v>3811001</v>
      </c>
      <c r="G410" s="2" t="s">
        <v>1860</v>
      </c>
      <c r="H410" s="2" t="s">
        <v>1862</v>
      </c>
      <c r="I410" s="8">
        <v>58500</v>
      </c>
      <c r="J410" s="2" t="s">
        <v>1863</v>
      </c>
      <c r="K410" s="8">
        <v>2381097100</v>
      </c>
      <c r="L410" s="5" t="s">
        <v>1861</v>
      </c>
    </row>
    <row r="411" spans="1:12" ht="31.5" customHeight="1" x14ac:dyDescent="0.25">
      <c r="A411" s="2" t="s">
        <v>1668</v>
      </c>
      <c r="B411" s="2" t="s">
        <v>1689</v>
      </c>
      <c r="C411" s="2" t="s">
        <v>1709</v>
      </c>
      <c r="D411" s="2" t="s">
        <v>13</v>
      </c>
      <c r="E411" s="2" t="s">
        <v>14</v>
      </c>
      <c r="F411" s="8" t="str">
        <f>"3802010"</f>
        <v>3802010</v>
      </c>
      <c r="G411" s="2" t="s">
        <v>1811</v>
      </c>
      <c r="H411" s="2" t="s">
        <v>1813</v>
      </c>
      <c r="I411" s="8">
        <v>58400</v>
      </c>
      <c r="J411" s="2" t="s">
        <v>1814</v>
      </c>
      <c r="K411" s="8">
        <v>2384021277</v>
      </c>
      <c r="L411" s="5" t="s">
        <v>1812</v>
      </c>
    </row>
    <row r="412" spans="1:12" ht="31.5" customHeight="1" x14ac:dyDescent="0.25">
      <c r="A412" s="2" t="s">
        <v>1668</v>
      </c>
      <c r="B412" s="2" t="s">
        <v>1669</v>
      </c>
      <c r="C412" s="2" t="s">
        <v>1675</v>
      </c>
      <c r="D412" s="2" t="s">
        <v>13</v>
      </c>
      <c r="E412" s="2" t="s">
        <v>14</v>
      </c>
      <c r="F412" s="8" t="str">
        <f>"3803010"</f>
        <v>3803010</v>
      </c>
      <c r="G412" s="2" t="s">
        <v>1766</v>
      </c>
      <c r="H412" s="2" t="s">
        <v>1768</v>
      </c>
      <c r="I412" s="8">
        <v>58100</v>
      </c>
      <c r="J412" s="2" t="s">
        <v>1769</v>
      </c>
      <c r="K412" s="8">
        <v>2382023890</v>
      </c>
      <c r="L412" s="5" t="s">
        <v>1767</v>
      </c>
    </row>
    <row r="413" spans="1:12" ht="31.5" customHeight="1" x14ac:dyDescent="0.25">
      <c r="A413" s="2" t="s">
        <v>1668</v>
      </c>
      <c r="B413" s="2" t="s">
        <v>1695</v>
      </c>
      <c r="C413" s="2" t="s">
        <v>1695</v>
      </c>
      <c r="D413" s="2" t="s">
        <v>13</v>
      </c>
      <c r="E413" s="2" t="s">
        <v>14</v>
      </c>
      <c r="F413" s="8" t="str">
        <f>"3801010"</f>
        <v>3801010</v>
      </c>
      <c r="G413" s="2" t="s">
        <v>1786</v>
      </c>
      <c r="H413" s="2" t="s">
        <v>1788</v>
      </c>
      <c r="I413" s="8">
        <v>58200</v>
      </c>
      <c r="J413" s="2" t="s">
        <v>1789</v>
      </c>
      <c r="K413" s="8">
        <v>2381022866</v>
      </c>
      <c r="L413" s="5" t="s">
        <v>1787</v>
      </c>
    </row>
    <row r="414" spans="1:12" ht="31.5" customHeight="1" x14ac:dyDescent="0.25">
      <c r="A414" s="2" t="s">
        <v>1668</v>
      </c>
      <c r="B414" s="2" t="s">
        <v>1669</v>
      </c>
      <c r="C414" s="2" t="s">
        <v>1670</v>
      </c>
      <c r="D414" s="2" t="s">
        <v>13</v>
      </c>
      <c r="E414" s="2" t="s">
        <v>14</v>
      </c>
      <c r="F414" s="8" t="str">
        <f>"3806010"</f>
        <v>3806010</v>
      </c>
      <c r="G414" s="2" t="s">
        <v>1770</v>
      </c>
      <c r="H414" s="2" t="s">
        <v>1772</v>
      </c>
      <c r="I414" s="8">
        <v>58300</v>
      </c>
      <c r="J414" s="2" t="s">
        <v>1773</v>
      </c>
      <c r="K414" s="8">
        <v>2382062735</v>
      </c>
      <c r="L414" s="5" t="s">
        <v>1771</v>
      </c>
    </row>
    <row r="415" spans="1:12" ht="31.5" customHeight="1" x14ac:dyDescent="0.25">
      <c r="A415" s="2" t="s">
        <v>1668</v>
      </c>
      <c r="B415" s="2" t="s">
        <v>1689</v>
      </c>
      <c r="C415" s="2" t="s">
        <v>1709</v>
      </c>
      <c r="D415" s="2" t="s">
        <v>13</v>
      </c>
      <c r="E415" s="2" t="s">
        <v>14</v>
      </c>
      <c r="F415" s="8" t="str">
        <f>"3802020"</f>
        <v>3802020</v>
      </c>
      <c r="G415" s="2" t="s">
        <v>1798</v>
      </c>
      <c r="H415" s="2" t="s">
        <v>1800</v>
      </c>
      <c r="I415" s="8">
        <v>58400</v>
      </c>
      <c r="J415" s="2" t="s">
        <v>1801</v>
      </c>
      <c r="K415" s="8">
        <v>2384021379</v>
      </c>
      <c r="L415" s="5" t="s">
        <v>1799</v>
      </c>
    </row>
    <row r="416" spans="1:12" ht="31.5" customHeight="1" x14ac:dyDescent="0.25">
      <c r="A416" s="2" t="s">
        <v>1668</v>
      </c>
      <c r="B416" s="2" t="s">
        <v>1669</v>
      </c>
      <c r="C416" s="2" t="s">
        <v>1675</v>
      </c>
      <c r="D416" s="2" t="s">
        <v>13</v>
      </c>
      <c r="E416" s="2" t="s">
        <v>14</v>
      </c>
      <c r="F416" s="8" t="str">
        <f>"3803020"</f>
        <v>3803020</v>
      </c>
      <c r="G416" s="2" t="s">
        <v>1790</v>
      </c>
      <c r="H416" s="2" t="s">
        <v>1792</v>
      </c>
      <c r="I416" s="8">
        <v>58100</v>
      </c>
      <c r="J416" s="2" t="s">
        <v>1793</v>
      </c>
      <c r="K416" s="8">
        <v>2382081485</v>
      </c>
      <c r="L416" s="5" t="s">
        <v>1791</v>
      </c>
    </row>
    <row r="417" spans="1:12" ht="31.5" customHeight="1" x14ac:dyDescent="0.25">
      <c r="A417" s="2" t="s">
        <v>1668</v>
      </c>
      <c r="B417" s="2" t="s">
        <v>1695</v>
      </c>
      <c r="C417" s="2" t="s">
        <v>1695</v>
      </c>
      <c r="D417" s="2" t="s">
        <v>13</v>
      </c>
      <c r="E417" s="2" t="s">
        <v>14</v>
      </c>
      <c r="F417" s="8" t="str">
        <f>"3801020"</f>
        <v>3801020</v>
      </c>
      <c r="G417" s="2" t="s">
        <v>1745</v>
      </c>
      <c r="H417" s="2" t="s">
        <v>1747</v>
      </c>
      <c r="I417" s="8">
        <v>58200</v>
      </c>
      <c r="J417" s="2" t="s">
        <v>1748</v>
      </c>
      <c r="K417" s="8">
        <v>2381024285</v>
      </c>
      <c r="L417" s="5" t="s">
        <v>1746</v>
      </c>
    </row>
    <row r="418" spans="1:12" ht="31.5" customHeight="1" x14ac:dyDescent="0.25">
      <c r="A418" s="2" t="s">
        <v>1668</v>
      </c>
      <c r="B418" s="2" t="s">
        <v>1669</v>
      </c>
      <c r="C418" s="2" t="s">
        <v>1670</v>
      </c>
      <c r="D418" s="2" t="s">
        <v>13</v>
      </c>
      <c r="E418" s="2" t="s">
        <v>14</v>
      </c>
      <c r="F418" s="8" t="str">
        <f>"3806015"</f>
        <v>3806015</v>
      </c>
      <c r="G418" s="2" t="s">
        <v>1671</v>
      </c>
      <c r="H418" s="2" t="s">
        <v>1673</v>
      </c>
      <c r="I418" s="8">
        <v>58300</v>
      </c>
      <c r="J418" s="2" t="s">
        <v>1674</v>
      </c>
      <c r="K418" s="8">
        <v>2382062795</v>
      </c>
      <c r="L418" s="5" t="s">
        <v>1672</v>
      </c>
    </row>
    <row r="419" spans="1:12" ht="31.5" customHeight="1" x14ac:dyDescent="0.25">
      <c r="A419" s="2" t="s">
        <v>1668</v>
      </c>
      <c r="B419" s="2" t="s">
        <v>1669</v>
      </c>
      <c r="C419" s="2" t="s">
        <v>1675</v>
      </c>
      <c r="D419" s="2" t="s">
        <v>13</v>
      </c>
      <c r="E419" s="2" t="s">
        <v>14</v>
      </c>
      <c r="F419" s="8" t="str">
        <f>"3803030"</f>
        <v>3803030</v>
      </c>
      <c r="G419" s="2" t="s">
        <v>1834</v>
      </c>
      <c r="H419" s="2" t="s">
        <v>1836</v>
      </c>
      <c r="I419" s="8">
        <v>58100</v>
      </c>
      <c r="J419" s="2" t="s">
        <v>1837</v>
      </c>
      <c r="K419" s="8">
        <v>2382022576</v>
      </c>
      <c r="L419" s="5" t="s">
        <v>1835</v>
      </c>
    </row>
    <row r="420" spans="1:12" ht="31.5" customHeight="1" x14ac:dyDescent="0.25">
      <c r="A420" s="2" t="s">
        <v>1668</v>
      </c>
      <c r="B420" s="2" t="s">
        <v>1695</v>
      </c>
      <c r="C420" s="2" t="s">
        <v>1695</v>
      </c>
      <c r="D420" s="2" t="s">
        <v>13</v>
      </c>
      <c r="E420" s="2" t="s">
        <v>14</v>
      </c>
      <c r="F420" s="8" t="str">
        <f>"3801030"</f>
        <v>3801030</v>
      </c>
      <c r="G420" s="2" t="s">
        <v>1782</v>
      </c>
      <c r="H420" s="2" t="s">
        <v>1784</v>
      </c>
      <c r="I420" s="8">
        <v>58200</v>
      </c>
      <c r="J420" s="2" t="s">
        <v>1785</v>
      </c>
      <c r="K420" s="8">
        <v>2381025838</v>
      </c>
      <c r="L420" s="5" t="s">
        <v>1783</v>
      </c>
    </row>
    <row r="421" spans="1:12" ht="31.5" customHeight="1" x14ac:dyDescent="0.25">
      <c r="A421" s="2" t="s">
        <v>1668</v>
      </c>
      <c r="B421" s="2" t="s">
        <v>1669</v>
      </c>
      <c r="C421" s="2" t="s">
        <v>1675</v>
      </c>
      <c r="D421" s="2" t="s">
        <v>13</v>
      </c>
      <c r="E421" s="2" t="s">
        <v>14</v>
      </c>
      <c r="F421" s="8" t="str">
        <f>"3803040"</f>
        <v>3803040</v>
      </c>
      <c r="G421" s="2" t="s">
        <v>1754</v>
      </c>
      <c r="H421" s="2" t="s">
        <v>1756</v>
      </c>
      <c r="I421" s="8">
        <v>58100</v>
      </c>
      <c r="J421" s="2" t="s">
        <v>1757</v>
      </c>
      <c r="K421" s="8">
        <v>2382025221</v>
      </c>
      <c r="L421" s="5" t="s">
        <v>1755</v>
      </c>
    </row>
    <row r="422" spans="1:12" ht="31.5" customHeight="1" x14ac:dyDescent="0.25">
      <c r="A422" s="2" t="s">
        <v>1668</v>
      </c>
      <c r="B422" s="2" t="s">
        <v>1669</v>
      </c>
      <c r="C422" s="2" t="s">
        <v>1676</v>
      </c>
      <c r="D422" s="2" t="s">
        <v>13</v>
      </c>
      <c r="E422" s="2" t="s">
        <v>14</v>
      </c>
      <c r="F422" s="8" t="str">
        <f>"3808010"</f>
        <v>3808010</v>
      </c>
      <c r="G422" s="2" t="s">
        <v>1677</v>
      </c>
      <c r="H422" s="2" t="s">
        <v>1679</v>
      </c>
      <c r="I422" s="8">
        <v>58100</v>
      </c>
      <c r="J422" s="2" t="s">
        <v>1680</v>
      </c>
      <c r="K422" s="8">
        <v>2382099414</v>
      </c>
      <c r="L422" s="5" t="s">
        <v>1678</v>
      </c>
    </row>
    <row r="423" spans="1:12" ht="31.5" customHeight="1" x14ac:dyDescent="0.25">
      <c r="A423" s="2" t="s">
        <v>1668</v>
      </c>
      <c r="B423" s="2" t="s">
        <v>1689</v>
      </c>
      <c r="C423" s="2" t="s">
        <v>1690</v>
      </c>
      <c r="D423" s="2" t="s">
        <v>13</v>
      </c>
      <c r="E423" s="2" t="s">
        <v>14</v>
      </c>
      <c r="F423" s="8" t="str">
        <f>"3804010"</f>
        <v>3804010</v>
      </c>
      <c r="G423" s="2" t="s">
        <v>1802</v>
      </c>
      <c r="H423" s="2" t="s">
        <v>1804</v>
      </c>
      <c r="I423" s="8">
        <v>58400</v>
      </c>
      <c r="J423" s="2" t="s">
        <v>1805</v>
      </c>
      <c r="K423" s="8">
        <v>6977393992</v>
      </c>
      <c r="L423" s="5" t="s">
        <v>1803</v>
      </c>
    </row>
    <row r="424" spans="1:12" ht="31.5" customHeight="1" x14ac:dyDescent="0.25">
      <c r="A424" s="2" t="s">
        <v>1668</v>
      </c>
      <c r="B424" s="2" t="s">
        <v>1696</v>
      </c>
      <c r="C424" s="2" t="s">
        <v>1718</v>
      </c>
      <c r="D424" s="2" t="s">
        <v>13</v>
      </c>
      <c r="E424" s="2" t="s">
        <v>14</v>
      </c>
      <c r="F424" s="8" t="str">
        <f>"3815010"</f>
        <v>3815010</v>
      </c>
      <c r="G424" s="2" t="s">
        <v>1762</v>
      </c>
      <c r="H424" s="2" t="s">
        <v>1764</v>
      </c>
      <c r="I424" s="8">
        <v>58500</v>
      </c>
      <c r="J424" s="2" t="s">
        <v>1765</v>
      </c>
      <c r="K424" s="8">
        <v>2381041173</v>
      </c>
      <c r="L424" s="5" t="s">
        <v>1763</v>
      </c>
    </row>
    <row r="425" spans="1:12" ht="31.5" customHeight="1" x14ac:dyDescent="0.25">
      <c r="A425" s="2" t="s">
        <v>1668</v>
      </c>
      <c r="B425" s="2" t="s">
        <v>1669</v>
      </c>
      <c r="C425" s="2" t="s">
        <v>1806</v>
      </c>
      <c r="D425" s="2" t="s">
        <v>13</v>
      </c>
      <c r="E425" s="2" t="s">
        <v>14</v>
      </c>
      <c r="F425" s="8" t="str">
        <f>"3814010"</f>
        <v>3814010</v>
      </c>
      <c r="G425" s="2" t="s">
        <v>1807</v>
      </c>
      <c r="H425" s="2" t="s">
        <v>1809</v>
      </c>
      <c r="I425" s="8">
        <v>58001</v>
      </c>
      <c r="J425" s="2" t="s">
        <v>1810</v>
      </c>
      <c r="K425" s="8">
        <v>2382041474</v>
      </c>
      <c r="L425" s="5" t="s">
        <v>1808</v>
      </c>
    </row>
    <row r="426" spans="1:12" ht="31.5" customHeight="1" x14ac:dyDescent="0.25">
      <c r="A426" s="2" t="s">
        <v>1668</v>
      </c>
      <c r="B426" s="2" t="s">
        <v>1669</v>
      </c>
      <c r="C426" s="2" t="s">
        <v>1676</v>
      </c>
      <c r="D426" s="2" t="s">
        <v>13</v>
      </c>
      <c r="E426" s="2" t="s">
        <v>14</v>
      </c>
      <c r="F426" s="8" t="str">
        <f>"3803060"</f>
        <v>3803060</v>
      </c>
      <c r="G426" s="2" t="s">
        <v>1774</v>
      </c>
      <c r="H426" s="2" t="s">
        <v>1776</v>
      </c>
      <c r="I426" s="8">
        <v>58100</v>
      </c>
      <c r="J426" s="2" t="s">
        <v>1777</v>
      </c>
      <c r="K426" s="8">
        <v>2382051588</v>
      </c>
      <c r="L426" s="5" t="s">
        <v>1775</v>
      </c>
    </row>
    <row r="427" spans="1:12" ht="31.5" customHeight="1" x14ac:dyDescent="0.25">
      <c r="A427" s="2" t="s">
        <v>1668</v>
      </c>
      <c r="B427" s="2" t="s">
        <v>1669</v>
      </c>
      <c r="C427" s="2" t="s">
        <v>1669</v>
      </c>
      <c r="D427" s="2" t="s">
        <v>13</v>
      </c>
      <c r="E427" s="2" t="s">
        <v>14</v>
      </c>
      <c r="F427" s="8" t="str">
        <f>"3813010"</f>
        <v>3813010</v>
      </c>
      <c r="G427" s="2" t="s">
        <v>1685</v>
      </c>
      <c r="H427" s="2" t="s">
        <v>1687</v>
      </c>
      <c r="I427" s="8">
        <v>58005</v>
      </c>
      <c r="J427" s="2" t="s">
        <v>1688</v>
      </c>
      <c r="K427" s="8">
        <v>2382031249</v>
      </c>
      <c r="L427" s="5" t="s">
        <v>1686</v>
      </c>
    </row>
    <row r="428" spans="1:12" ht="31.5" customHeight="1" x14ac:dyDescent="0.25">
      <c r="A428" s="2" t="s">
        <v>1668</v>
      </c>
      <c r="B428" s="2" t="s">
        <v>1696</v>
      </c>
      <c r="C428" s="2" t="s">
        <v>1696</v>
      </c>
      <c r="D428" s="2" t="s">
        <v>13</v>
      </c>
      <c r="E428" s="2" t="s">
        <v>14</v>
      </c>
      <c r="F428" s="8" t="str">
        <f>"3805060"</f>
        <v>3805060</v>
      </c>
      <c r="G428" s="2" t="s">
        <v>1842</v>
      </c>
      <c r="H428" s="2" t="s">
        <v>1844</v>
      </c>
      <c r="I428" s="8">
        <v>58500</v>
      </c>
      <c r="J428" s="2" t="s">
        <v>1845</v>
      </c>
      <c r="K428" s="8">
        <v>2381071394</v>
      </c>
      <c r="L428" s="5" t="s">
        <v>1843</v>
      </c>
    </row>
    <row r="429" spans="1:12" ht="31.5" customHeight="1" x14ac:dyDescent="0.25">
      <c r="A429" s="2" t="s">
        <v>1668</v>
      </c>
      <c r="B429" s="2" t="s">
        <v>1689</v>
      </c>
      <c r="C429" s="2" t="s">
        <v>1709</v>
      </c>
      <c r="D429" s="2" t="s">
        <v>13</v>
      </c>
      <c r="E429" s="2" t="s">
        <v>14</v>
      </c>
      <c r="F429" s="8" t="str">
        <f>"3811010"</f>
        <v>3811010</v>
      </c>
      <c r="G429" s="2" t="s">
        <v>1815</v>
      </c>
      <c r="H429" s="2" t="s">
        <v>1817</v>
      </c>
      <c r="I429" s="8">
        <v>58400</v>
      </c>
      <c r="J429" s="2" t="s">
        <v>1818</v>
      </c>
      <c r="K429" s="8">
        <v>2384031372</v>
      </c>
      <c r="L429" s="5" t="s">
        <v>1816</v>
      </c>
    </row>
    <row r="430" spans="1:12" ht="31.5" customHeight="1" x14ac:dyDescent="0.25">
      <c r="A430" s="2" t="s">
        <v>1668</v>
      </c>
      <c r="B430" s="2" t="s">
        <v>1689</v>
      </c>
      <c r="C430" s="2" t="s">
        <v>1709</v>
      </c>
      <c r="D430" s="2" t="s">
        <v>13</v>
      </c>
      <c r="E430" s="2" t="s">
        <v>14</v>
      </c>
      <c r="F430" s="8" t="str">
        <f>"3812010"</f>
        <v>3812010</v>
      </c>
      <c r="G430" s="2" t="s">
        <v>1758</v>
      </c>
      <c r="H430" s="2" t="s">
        <v>1760</v>
      </c>
      <c r="I430" s="8">
        <v>58400</v>
      </c>
      <c r="J430" s="2" t="s">
        <v>1761</v>
      </c>
      <c r="K430" s="8">
        <v>2384075270</v>
      </c>
      <c r="L430" s="5" t="s">
        <v>1759</v>
      </c>
    </row>
    <row r="431" spans="1:12" ht="31.5" customHeight="1" x14ac:dyDescent="0.25">
      <c r="A431" s="2" t="s">
        <v>1668</v>
      </c>
      <c r="B431" s="2" t="s">
        <v>1696</v>
      </c>
      <c r="C431" s="2" t="s">
        <v>1696</v>
      </c>
      <c r="D431" s="2" t="s">
        <v>13</v>
      </c>
      <c r="E431" s="2" t="s">
        <v>14</v>
      </c>
      <c r="F431" s="8" t="str">
        <f>"3805010"</f>
        <v>3805010</v>
      </c>
      <c r="G431" s="2" t="s">
        <v>1778</v>
      </c>
      <c r="H431" s="2" t="s">
        <v>1780</v>
      </c>
      <c r="I431" s="8">
        <v>58500</v>
      </c>
      <c r="J431" s="2" t="s">
        <v>1781</v>
      </c>
      <c r="K431" s="8">
        <v>2381089354</v>
      </c>
      <c r="L431" s="5" t="s">
        <v>1779</v>
      </c>
    </row>
    <row r="432" spans="1:12" ht="31.5" customHeight="1" x14ac:dyDescent="0.25">
      <c r="A432" s="2" t="s">
        <v>1668</v>
      </c>
      <c r="B432" s="2" t="s">
        <v>1689</v>
      </c>
      <c r="C432" s="2" t="s">
        <v>1690</v>
      </c>
      <c r="D432" s="2" t="s">
        <v>13</v>
      </c>
      <c r="E432" s="2" t="s">
        <v>14</v>
      </c>
      <c r="F432" s="8" t="str">
        <f>"3807010"</f>
        <v>3807010</v>
      </c>
      <c r="G432" s="2" t="s">
        <v>1794</v>
      </c>
      <c r="H432" s="2" t="s">
        <v>1796</v>
      </c>
      <c r="I432" s="8">
        <v>58400</v>
      </c>
      <c r="J432" s="2" t="s">
        <v>1797</v>
      </c>
      <c r="K432" s="8">
        <v>2384062255</v>
      </c>
      <c r="L432" s="5" t="s">
        <v>1795</v>
      </c>
    </row>
    <row r="433" spans="1:12" ht="31.5" customHeight="1" x14ac:dyDescent="0.25">
      <c r="A433" s="2" t="s">
        <v>1668</v>
      </c>
      <c r="B433" s="2" t="s">
        <v>1695</v>
      </c>
      <c r="C433" s="2" t="s">
        <v>1749</v>
      </c>
      <c r="D433" s="2" t="s">
        <v>13</v>
      </c>
      <c r="E433" s="2" t="s">
        <v>1044</v>
      </c>
      <c r="F433" s="8" t="str">
        <f>"3809010"</f>
        <v>3809010</v>
      </c>
      <c r="G433" s="2" t="s">
        <v>1750</v>
      </c>
      <c r="H433" s="2" t="s">
        <v>1752</v>
      </c>
      <c r="I433" s="8">
        <v>58002</v>
      </c>
      <c r="J433" s="2" t="s">
        <v>1753</v>
      </c>
      <c r="K433" s="8">
        <v>2381031353</v>
      </c>
      <c r="L433" s="5" t="s">
        <v>1751</v>
      </c>
    </row>
    <row r="434" spans="1:12" ht="45" x14ac:dyDescent="0.25">
      <c r="A434" s="2" t="s">
        <v>1668</v>
      </c>
      <c r="B434" s="2" t="s">
        <v>1669</v>
      </c>
      <c r="C434" s="2" t="s">
        <v>1675</v>
      </c>
      <c r="D434" s="2" t="s">
        <v>13</v>
      </c>
      <c r="E434" s="2" t="s">
        <v>374</v>
      </c>
      <c r="F434" s="8" t="str">
        <f>"3803015"</f>
        <v>3803015</v>
      </c>
      <c r="G434" s="2" t="s">
        <v>1857</v>
      </c>
      <c r="H434" s="2" t="s">
        <v>1707</v>
      </c>
      <c r="I434" s="8">
        <v>58100</v>
      </c>
      <c r="J434" s="2" t="s">
        <v>1859</v>
      </c>
      <c r="K434" s="8">
        <v>2382028999</v>
      </c>
      <c r="L434" s="5" t="s">
        <v>1858</v>
      </c>
    </row>
    <row r="435" spans="1:12" ht="33" customHeight="1" x14ac:dyDescent="0.25">
      <c r="A435" s="2" t="s">
        <v>1668</v>
      </c>
      <c r="B435" s="2" t="s">
        <v>1689</v>
      </c>
      <c r="C435" s="2" t="s">
        <v>1709</v>
      </c>
      <c r="D435" s="2" t="s">
        <v>508</v>
      </c>
      <c r="E435" s="2" t="s">
        <v>509</v>
      </c>
      <c r="F435" s="8" t="str">
        <f>"3859001"</f>
        <v>3859001</v>
      </c>
      <c r="G435" s="2" t="s">
        <v>1864</v>
      </c>
      <c r="H435" s="2" t="s">
        <v>1866</v>
      </c>
      <c r="I435" s="8">
        <v>58400</v>
      </c>
      <c r="J435" s="2" t="s">
        <v>1867</v>
      </c>
      <c r="K435" s="8">
        <v>2384022215</v>
      </c>
      <c r="L435" s="5" t="s">
        <v>1865</v>
      </c>
    </row>
    <row r="436" spans="1:12" ht="33" customHeight="1" x14ac:dyDescent="0.25">
      <c r="A436" s="2" t="s">
        <v>1668</v>
      </c>
      <c r="B436" s="2" t="s">
        <v>1669</v>
      </c>
      <c r="C436" s="2" t="s">
        <v>1675</v>
      </c>
      <c r="D436" s="2" t="s">
        <v>508</v>
      </c>
      <c r="E436" s="2" t="s">
        <v>509</v>
      </c>
      <c r="F436" s="8" t="str">
        <f>"3841001"</f>
        <v>3841001</v>
      </c>
      <c r="G436" s="2" t="s">
        <v>1830</v>
      </c>
      <c r="H436" s="2" t="s">
        <v>1832</v>
      </c>
      <c r="I436" s="8">
        <v>58100</v>
      </c>
      <c r="J436" s="2" t="s">
        <v>1833</v>
      </c>
      <c r="K436" s="8">
        <v>2382081452</v>
      </c>
      <c r="L436" s="5" t="s">
        <v>1831</v>
      </c>
    </row>
    <row r="437" spans="1:12" ht="33" customHeight="1" x14ac:dyDescent="0.25">
      <c r="A437" s="2" t="s">
        <v>1668</v>
      </c>
      <c r="B437" s="2" t="s">
        <v>1695</v>
      </c>
      <c r="C437" s="2" t="s">
        <v>1695</v>
      </c>
      <c r="D437" s="2" t="s">
        <v>508</v>
      </c>
      <c r="E437" s="2" t="s">
        <v>509</v>
      </c>
      <c r="F437" s="8" t="str">
        <f>"3841002"</f>
        <v>3841002</v>
      </c>
      <c r="G437" s="2" t="s">
        <v>1838</v>
      </c>
      <c r="H437" s="2" t="s">
        <v>1840</v>
      </c>
      <c r="I437" s="8">
        <v>58200</v>
      </c>
      <c r="J437" s="2" t="s">
        <v>1841</v>
      </c>
      <c r="K437" s="8">
        <v>2381028780</v>
      </c>
      <c r="L437" s="5" t="s">
        <v>1839</v>
      </c>
    </row>
    <row r="438" spans="1:12" ht="30" x14ac:dyDescent="0.25">
      <c r="A438" s="2" t="s">
        <v>1668</v>
      </c>
      <c r="B438" s="2" t="s">
        <v>1689</v>
      </c>
      <c r="C438" s="2" t="s">
        <v>1709</v>
      </c>
      <c r="D438" s="2" t="s">
        <v>61</v>
      </c>
      <c r="E438" s="2" t="s">
        <v>85</v>
      </c>
      <c r="F438" s="8" t="str">
        <f>"3850130"</f>
        <v>3850130</v>
      </c>
      <c r="G438" s="2" t="s">
        <v>1849</v>
      </c>
      <c r="H438" s="2" t="s">
        <v>1851</v>
      </c>
      <c r="I438" s="8">
        <v>58400</v>
      </c>
      <c r="J438" s="2" t="s">
        <v>1852</v>
      </c>
      <c r="K438" s="8">
        <v>2384021740</v>
      </c>
      <c r="L438" s="5" t="s">
        <v>1850</v>
      </c>
    </row>
    <row r="439" spans="1:12" ht="30" x14ac:dyDescent="0.25">
      <c r="A439" s="2" t="s">
        <v>1668</v>
      </c>
      <c r="B439" s="2" t="s">
        <v>1669</v>
      </c>
      <c r="C439" s="2" t="s">
        <v>1675</v>
      </c>
      <c r="D439" s="2" t="s">
        <v>61</v>
      </c>
      <c r="E439" s="2" t="s">
        <v>85</v>
      </c>
      <c r="F439" s="8" t="str">
        <f>"3840120"</f>
        <v>3840120</v>
      </c>
      <c r="G439" s="2" t="s">
        <v>1846</v>
      </c>
      <c r="H439" s="2" t="s">
        <v>1683</v>
      </c>
      <c r="I439" s="8">
        <v>58100</v>
      </c>
      <c r="J439" s="2" t="s">
        <v>1848</v>
      </c>
      <c r="K439" s="8">
        <v>2382025291</v>
      </c>
      <c r="L439" s="5" t="s">
        <v>1847</v>
      </c>
    </row>
    <row r="440" spans="1:12" ht="30" x14ac:dyDescent="0.25">
      <c r="A440" s="2" t="s">
        <v>1668</v>
      </c>
      <c r="B440" s="2" t="s">
        <v>1689</v>
      </c>
      <c r="C440" s="2" t="s">
        <v>1709</v>
      </c>
      <c r="D440" s="2" t="s">
        <v>61</v>
      </c>
      <c r="E440" s="2" t="s">
        <v>62</v>
      </c>
      <c r="F440" s="8" t="str">
        <f>"3840130"</f>
        <v>3840130</v>
      </c>
      <c r="G440" s="2" t="s">
        <v>1826</v>
      </c>
      <c r="H440" s="2" t="s">
        <v>1828</v>
      </c>
      <c r="I440" s="8">
        <v>58400</v>
      </c>
      <c r="J440" s="2" t="s">
        <v>1829</v>
      </c>
      <c r="K440" s="8">
        <v>2384022486</v>
      </c>
      <c r="L440" s="5" t="s">
        <v>1827</v>
      </c>
    </row>
    <row r="441" spans="1:12" ht="30" x14ac:dyDescent="0.25">
      <c r="A441" s="2" t="s">
        <v>1668</v>
      </c>
      <c r="B441" s="2" t="s">
        <v>1669</v>
      </c>
      <c r="C441" s="2" t="s">
        <v>1675</v>
      </c>
      <c r="D441" s="2" t="s">
        <v>61</v>
      </c>
      <c r="E441" s="2" t="s">
        <v>62</v>
      </c>
      <c r="F441" s="8" t="str">
        <f>"3840110"</f>
        <v>3840110</v>
      </c>
      <c r="G441" s="2" t="s">
        <v>1819</v>
      </c>
      <c r="H441" s="2" t="s">
        <v>1683</v>
      </c>
      <c r="I441" s="8">
        <v>58100</v>
      </c>
      <c r="J441" s="2" t="s">
        <v>1821</v>
      </c>
      <c r="K441" s="8">
        <v>2382028078</v>
      </c>
      <c r="L441" s="5" t="s">
        <v>1820</v>
      </c>
    </row>
    <row r="442" spans="1:12" ht="30" x14ac:dyDescent="0.25">
      <c r="A442" s="2" t="s">
        <v>1668</v>
      </c>
      <c r="B442" s="2" t="s">
        <v>1695</v>
      </c>
      <c r="C442" s="2" t="s">
        <v>1695</v>
      </c>
      <c r="D442" s="2" t="s">
        <v>61</v>
      </c>
      <c r="E442" s="2" t="s">
        <v>62</v>
      </c>
      <c r="F442" s="8" t="str">
        <f>"3840070"</f>
        <v>3840070</v>
      </c>
      <c r="G442" s="2" t="s">
        <v>1737</v>
      </c>
      <c r="H442" s="2" t="s">
        <v>1739</v>
      </c>
      <c r="I442" s="8">
        <v>58200</v>
      </c>
      <c r="J442" s="2" t="s">
        <v>1740</v>
      </c>
      <c r="K442" s="8">
        <v>2381023686</v>
      </c>
      <c r="L442" s="5" t="s">
        <v>1738</v>
      </c>
    </row>
    <row r="443" spans="1:12" ht="30" x14ac:dyDescent="0.25">
      <c r="A443" s="2" t="s">
        <v>1668</v>
      </c>
      <c r="B443" s="2" t="s">
        <v>1669</v>
      </c>
      <c r="C443" s="2" t="s">
        <v>1675</v>
      </c>
      <c r="D443" s="2" t="s">
        <v>61</v>
      </c>
      <c r="E443" s="2" t="s">
        <v>62</v>
      </c>
      <c r="F443" s="8" t="str">
        <f>"3840115"</f>
        <v>3840115</v>
      </c>
      <c r="G443" s="2" t="s">
        <v>1730</v>
      </c>
      <c r="H443" s="2" t="s">
        <v>1683</v>
      </c>
      <c r="I443" s="8">
        <v>58100</v>
      </c>
      <c r="J443" s="2" t="s">
        <v>1732</v>
      </c>
      <c r="K443" s="8">
        <v>2382029730</v>
      </c>
      <c r="L443" s="5" t="s">
        <v>1731</v>
      </c>
    </row>
    <row r="444" spans="1:12" ht="30" x14ac:dyDescent="0.25">
      <c r="A444" s="2" t="s">
        <v>1668</v>
      </c>
      <c r="B444" s="2" t="s">
        <v>1669</v>
      </c>
      <c r="C444" s="2" t="s">
        <v>1670</v>
      </c>
      <c r="D444" s="2" t="s">
        <v>61</v>
      </c>
      <c r="E444" s="2" t="s">
        <v>668</v>
      </c>
      <c r="F444" s="8" t="str">
        <f>"3848000"</f>
        <v>3848000</v>
      </c>
      <c r="G444" s="2" t="s">
        <v>1868</v>
      </c>
      <c r="H444" s="2" t="s">
        <v>1870</v>
      </c>
      <c r="I444" s="8">
        <v>58300</v>
      </c>
      <c r="J444" s="2" t="s">
        <v>1871</v>
      </c>
      <c r="K444" s="8">
        <v>2382081643</v>
      </c>
      <c r="L444" s="5" t="s">
        <v>1869</v>
      </c>
    </row>
    <row r="445" spans="1:12" ht="30" x14ac:dyDescent="0.25">
      <c r="A445" s="2" t="s">
        <v>1668</v>
      </c>
      <c r="B445" s="2" t="s">
        <v>1669</v>
      </c>
      <c r="C445" s="2" t="s">
        <v>1675</v>
      </c>
      <c r="D445" s="2" t="s">
        <v>23</v>
      </c>
      <c r="E445" s="2" t="s">
        <v>29</v>
      </c>
      <c r="F445" s="8" t="str">
        <f>"3853010"</f>
        <v>3853010</v>
      </c>
      <c r="G445" s="2" t="s">
        <v>1714</v>
      </c>
      <c r="H445" s="2" t="s">
        <v>1716</v>
      </c>
      <c r="I445" s="8">
        <v>58100</v>
      </c>
      <c r="J445" s="2" t="s">
        <v>1717</v>
      </c>
      <c r="K445" s="8">
        <v>2382022551</v>
      </c>
      <c r="L445" s="5" t="s">
        <v>1715</v>
      </c>
    </row>
    <row r="446" spans="1:12" ht="30" x14ac:dyDescent="0.25">
      <c r="A446" s="2" t="s">
        <v>1668</v>
      </c>
      <c r="B446" s="2" t="s">
        <v>1695</v>
      </c>
      <c r="C446" s="2" t="s">
        <v>1695</v>
      </c>
      <c r="D446" s="2" t="s">
        <v>23</v>
      </c>
      <c r="E446" s="2" t="s">
        <v>29</v>
      </c>
      <c r="F446" s="8" t="str">
        <f>"3851020"</f>
        <v>3851020</v>
      </c>
      <c r="G446" s="2" t="s">
        <v>1726</v>
      </c>
      <c r="H446" s="2" t="s">
        <v>1728</v>
      </c>
      <c r="I446" s="8">
        <v>58200</v>
      </c>
      <c r="J446" s="2" t="s">
        <v>1729</v>
      </c>
      <c r="K446" s="8">
        <v>2381023131</v>
      </c>
      <c r="L446" s="5" t="s">
        <v>1727</v>
      </c>
    </row>
    <row r="447" spans="1:12" ht="30" x14ac:dyDescent="0.25">
      <c r="A447" s="2" t="s">
        <v>1668</v>
      </c>
      <c r="B447" s="2" t="s">
        <v>1695</v>
      </c>
      <c r="C447" s="2" t="s">
        <v>1695</v>
      </c>
      <c r="D447" s="2" t="s">
        <v>23</v>
      </c>
      <c r="E447" s="2" t="s">
        <v>29</v>
      </c>
      <c r="F447" s="8" t="str">
        <f>"3851009"</f>
        <v>3851009</v>
      </c>
      <c r="G447" s="2" t="s">
        <v>1733</v>
      </c>
      <c r="H447" s="2" t="s">
        <v>1735</v>
      </c>
      <c r="I447" s="8">
        <v>58200</v>
      </c>
      <c r="J447" s="2" t="s">
        <v>1736</v>
      </c>
      <c r="K447" s="8">
        <v>2381028188</v>
      </c>
      <c r="L447" s="5" t="s">
        <v>1734</v>
      </c>
    </row>
    <row r="448" spans="1:12" ht="30" x14ac:dyDescent="0.25">
      <c r="A448" s="2" t="s">
        <v>1668</v>
      </c>
      <c r="B448" s="2" t="s">
        <v>1669</v>
      </c>
      <c r="C448" s="2" t="s">
        <v>1675</v>
      </c>
      <c r="D448" s="2" t="s">
        <v>23</v>
      </c>
      <c r="E448" s="2" t="s">
        <v>29</v>
      </c>
      <c r="F448" s="8" t="str">
        <f>"3853020"</f>
        <v>3853020</v>
      </c>
      <c r="G448" s="2" t="s">
        <v>1705</v>
      </c>
      <c r="H448" s="2" t="s">
        <v>1707</v>
      </c>
      <c r="I448" s="8">
        <v>58100</v>
      </c>
      <c r="J448" s="2" t="s">
        <v>1708</v>
      </c>
      <c r="K448" s="8">
        <v>2382022450</v>
      </c>
      <c r="L448" s="5" t="s">
        <v>1706</v>
      </c>
    </row>
    <row r="449" spans="1:12" ht="30" x14ac:dyDescent="0.25">
      <c r="A449" s="2" t="s">
        <v>1668</v>
      </c>
      <c r="B449" s="2" t="s">
        <v>1669</v>
      </c>
      <c r="C449" s="2" t="s">
        <v>1675</v>
      </c>
      <c r="D449" s="2" t="s">
        <v>23</v>
      </c>
      <c r="E449" s="2" t="s">
        <v>29</v>
      </c>
      <c r="F449" s="8" t="str">
        <f>"3851012"</f>
        <v>3851012</v>
      </c>
      <c r="G449" s="2" t="s">
        <v>1723</v>
      </c>
      <c r="H449" s="2" t="s">
        <v>1683</v>
      </c>
      <c r="I449" s="8">
        <v>58100</v>
      </c>
      <c r="J449" s="2" t="s">
        <v>1725</v>
      </c>
      <c r="K449" s="8">
        <v>2382083311</v>
      </c>
      <c r="L449" s="5" t="s">
        <v>1724</v>
      </c>
    </row>
    <row r="450" spans="1:12" ht="30" x14ac:dyDescent="0.25">
      <c r="A450" s="2" t="s">
        <v>1668</v>
      </c>
      <c r="B450" s="2" t="s">
        <v>1669</v>
      </c>
      <c r="C450" s="2" t="s">
        <v>1676</v>
      </c>
      <c r="D450" s="2" t="s">
        <v>23</v>
      </c>
      <c r="E450" s="2" t="s">
        <v>29</v>
      </c>
      <c r="F450" s="8" t="str">
        <f>"3853025"</f>
        <v>3853025</v>
      </c>
      <c r="G450" s="2" t="s">
        <v>1853</v>
      </c>
      <c r="H450" s="2" t="s">
        <v>1855</v>
      </c>
      <c r="I450" s="8">
        <v>58100</v>
      </c>
      <c r="J450" s="2" t="s">
        <v>1856</v>
      </c>
      <c r="K450" s="8">
        <v>2382305114</v>
      </c>
      <c r="L450" s="5" t="s">
        <v>1854</v>
      </c>
    </row>
    <row r="451" spans="1:12" ht="30" x14ac:dyDescent="0.25">
      <c r="A451" s="2" t="s">
        <v>1668</v>
      </c>
      <c r="B451" s="2" t="s">
        <v>1689</v>
      </c>
      <c r="C451" s="2" t="s">
        <v>1709</v>
      </c>
      <c r="D451" s="2" t="s">
        <v>23</v>
      </c>
      <c r="E451" s="2" t="s">
        <v>29</v>
      </c>
      <c r="F451" s="8" t="str">
        <f>"3852010"</f>
        <v>3852010</v>
      </c>
      <c r="G451" s="2" t="s">
        <v>1710</v>
      </c>
      <c r="H451" s="2" t="s">
        <v>1712</v>
      </c>
      <c r="I451" s="8">
        <v>58400</v>
      </c>
      <c r="J451" s="2" t="s">
        <v>1713</v>
      </c>
      <c r="K451" s="8">
        <v>2384022727</v>
      </c>
      <c r="L451" s="5" t="s">
        <v>1711</v>
      </c>
    </row>
    <row r="452" spans="1:12" ht="30" x14ac:dyDescent="0.25">
      <c r="A452" s="2" t="s">
        <v>1668</v>
      </c>
      <c r="B452" s="2" t="s">
        <v>1689</v>
      </c>
      <c r="C452" s="2" t="s">
        <v>1690</v>
      </c>
      <c r="D452" s="2" t="s">
        <v>23</v>
      </c>
      <c r="E452" s="2" t="s">
        <v>29</v>
      </c>
      <c r="F452" s="8" t="str">
        <f>"3854010"</f>
        <v>3854010</v>
      </c>
      <c r="G452" s="2" t="s">
        <v>1691</v>
      </c>
      <c r="H452" s="2" t="s">
        <v>1693</v>
      </c>
      <c r="I452" s="8">
        <v>58400</v>
      </c>
      <c r="J452" s="2" t="s">
        <v>1694</v>
      </c>
      <c r="K452" s="8">
        <v>2384041300</v>
      </c>
      <c r="L452" s="5" t="s">
        <v>1692</v>
      </c>
    </row>
    <row r="453" spans="1:12" ht="30" x14ac:dyDescent="0.25">
      <c r="A453" s="2" t="s">
        <v>1668</v>
      </c>
      <c r="B453" s="2" t="s">
        <v>1696</v>
      </c>
      <c r="C453" s="2" t="s">
        <v>1718</v>
      </c>
      <c r="D453" s="2" t="s">
        <v>23</v>
      </c>
      <c r="E453" s="2" t="s">
        <v>29</v>
      </c>
      <c r="F453" s="8" t="str">
        <f>"3865010"</f>
        <v>3865010</v>
      </c>
      <c r="G453" s="2" t="s">
        <v>1719</v>
      </c>
      <c r="H453" s="2" t="s">
        <v>1721</v>
      </c>
      <c r="I453" s="8">
        <v>58500</v>
      </c>
      <c r="J453" s="2" t="s">
        <v>1722</v>
      </c>
      <c r="K453" s="8">
        <v>2381041006</v>
      </c>
      <c r="L453" s="5" t="s">
        <v>1720</v>
      </c>
    </row>
    <row r="454" spans="1:12" ht="30" x14ac:dyDescent="0.25">
      <c r="A454" s="2" t="s">
        <v>1668</v>
      </c>
      <c r="B454" s="2" t="s">
        <v>1669</v>
      </c>
      <c r="C454" s="2" t="s">
        <v>1670</v>
      </c>
      <c r="D454" s="2" t="s">
        <v>23</v>
      </c>
      <c r="E454" s="2" t="s">
        <v>29</v>
      </c>
      <c r="F454" s="8" t="str">
        <f>"3851013"</f>
        <v>3851013</v>
      </c>
      <c r="G454" s="2" t="s">
        <v>1701</v>
      </c>
      <c r="H454" s="2" t="s">
        <v>1703</v>
      </c>
      <c r="I454" s="8">
        <v>58300</v>
      </c>
      <c r="J454" s="2" t="s">
        <v>1704</v>
      </c>
      <c r="K454" s="8">
        <v>2382061500</v>
      </c>
      <c r="L454" s="5" t="s">
        <v>1702</v>
      </c>
    </row>
    <row r="455" spans="1:12" ht="30" x14ac:dyDescent="0.25">
      <c r="A455" s="2" t="s">
        <v>1668</v>
      </c>
      <c r="B455" s="2" t="s">
        <v>1696</v>
      </c>
      <c r="C455" s="2" t="s">
        <v>1696</v>
      </c>
      <c r="D455" s="2" t="s">
        <v>23</v>
      </c>
      <c r="E455" s="2" t="s">
        <v>29</v>
      </c>
      <c r="F455" s="8" t="str">
        <f>"3855010"</f>
        <v>3855010</v>
      </c>
      <c r="G455" s="2" t="s">
        <v>1697</v>
      </c>
      <c r="H455" s="2" t="s">
        <v>1699</v>
      </c>
      <c r="I455" s="8">
        <v>58500</v>
      </c>
      <c r="J455" s="2" t="s">
        <v>1700</v>
      </c>
      <c r="K455" s="8">
        <v>2381089690</v>
      </c>
      <c r="L455" s="5" t="s">
        <v>1698</v>
      </c>
    </row>
    <row r="456" spans="1:12" ht="28.5" customHeight="1" x14ac:dyDescent="0.25">
      <c r="A456" s="2" t="s">
        <v>1668</v>
      </c>
      <c r="B456" s="2" t="s">
        <v>1689</v>
      </c>
      <c r="C456" s="2" t="s">
        <v>1709</v>
      </c>
      <c r="D456" s="2" t="s">
        <v>69</v>
      </c>
      <c r="E456" s="2" t="s">
        <v>70</v>
      </c>
      <c r="F456" s="8" t="str">
        <f>"SEK028"</f>
        <v>SEK028</v>
      </c>
      <c r="G456" s="2" t="s">
        <v>1822</v>
      </c>
      <c r="H456" s="2" t="s">
        <v>1824</v>
      </c>
      <c r="I456" s="8">
        <v>58400</v>
      </c>
      <c r="J456" s="2" t="s">
        <v>1825</v>
      </c>
      <c r="K456" s="8">
        <v>2384021421</v>
      </c>
      <c r="L456" s="5" t="s">
        <v>1823</v>
      </c>
    </row>
    <row r="457" spans="1:12" ht="28.5" customHeight="1" x14ac:dyDescent="0.25">
      <c r="A457" s="2" t="s">
        <v>1668</v>
      </c>
      <c r="B457" s="2" t="s">
        <v>1669</v>
      </c>
      <c r="C457" s="2" t="s">
        <v>1675</v>
      </c>
      <c r="D457" s="2" t="s">
        <v>69</v>
      </c>
      <c r="E457" s="2" t="s">
        <v>70</v>
      </c>
      <c r="F457" s="8" t="str">
        <f>"SEK038"</f>
        <v>SEK038</v>
      </c>
      <c r="G457" s="2" t="s">
        <v>1681</v>
      </c>
      <c r="H457" s="2" t="s">
        <v>1683</v>
      </c>
      <c r="I457" s="8">
        <v>58100</v>
      </c>
      <c r="J457" s="2" t="s">
        <v>1684</v>
      </c>
      <c r="K457" s="8">
        <v>2382028160</v>
      </c>
      <c r="L457" s="5" t="s">
        <v>1682</v>
      </c>
    </row>
    <row r="458" spans="1:12" ht="28.5" customHeight="1" x14ac:dyDescent="0.25">
      <c r="A458" s="2" t="s">
        <v>1668</v>
      </c>
      <c r="B458" s="2" t="s">
        <v>1695</v>
      </c>
      <c r="C458" s="2" t="s">
        <v>1695</v>
      </c>
      <c r="D458" s="2" t="s">
        <v>69</v>
      </c>
      <c r="E458" s="2" t="s">
        <v>70</v>
      </c>
      <c r="F458" s="8" t="str">
        <f>"SEK032"</f>
        <v>SEK032</v>
      </c>
      <c r="G458" s="2" t="s">
        <v>1741</v>
      </c>
      <c r="H458" s="2" t="s">
        <v>1743</v>
      </c>
      <c r="I458" s="8">
        <v>58200</v>
      </c>
      <c r="J458" s="2" t="s">
        <v>1744</v>
      </c>
      <c r="K458" s="8">
        <v>2381023747</v>
      </c>
      <c r="L458" s="5" t="s">
        <v>1742</v>
      </c>
    </row>
    <row r="459" spans="1:12" ht="31.5" customHeight="1" x14ac:dyDescent="0.25">
      <c r="A459" s="2" t="s">
        <v>1872</v>
      </c>
      <c r="B459" s="2" t="s">
        <v>1873</v>
      </c>
      <c r="C459" s="2" t="s">
        <v>1873</v>
      </c>
      <c r="D459" s="2" t="s">
        <v>13</v>
      </c>
      <c r="E459" s="2" t="s">
        <v>50</v>
      </c>
      <c r="F459" s="8" t="str">
        <f>"3940056"</f>
        <v>3940056</v>
      </c>
      <c r="G459" s="2" t="s">
        <v>2027</v>
      </c>
      <c r="H459" s="2" t="s">
        <v>2029</v>
      </c>
      <c r="I459" s="8">
        <v>60100</v>
      </c>
      <c r="J459" s="2" t="s">
        <v>2030</v>
      </c>
      <c r="K459" s="8">
        <v>2351030850</v>
      </c>
      <c r="L459" s="5" t="s">
        <v>2028</v>
      </c>
    </row>
    <row r="460" spans="1:12" ht="31.5" customHeight="1" x14ac:dyDescent="0.25">
      <c r="A460" s="2" t="s">
        <v>1872</v>
      </c>
      <c r="B460" s="2" t="s">
        <v>1873</v>
      </c>
      <c r="C460" s="2" t="s">
        <v>1873</v>
      </c>
      <c r="D460" s="2" t="s">
        <v>13</v>
      </c>
      <c r="E460" s="2" t="s">
        <v>303</v>
      </c>
      <c r="F460" s="8" t="str">
        <f>"3901027"</f>
        <v>3901027</v>
      </c>
      <c r="G460" s="2" t="s">
        <v>1874</v>
      </c>
      <c r="H460" s="2" t="s">
        <v>1876</v>
      </c>
      <c r="I460" s="8">
        <v>60132</v>
      </c>
      <c r="J460" s="2" t="s">
        <v>1877</v>
      </c>
      <c r="K460" s="8">
        <v>2351034112</v>
      </c>
      <c r="L460" s="5" t="s">
        <v>1875</v>
      </c>
    </row>
    <row r="461" spans="1:12" ht="31.5" customHeight="1" x14ac:dyDescent="0.25">
      <c r="A461" s="2" t="s">
        <v>1872</v>
      </c>
      <c r="B461" s="2" t="s">
        <v>1873</v>
      </c>
      <c r="C461" s="2" t="s">
        <v>1873</v>
      </c>
      <c r="D461" s="2" t="s">
        <v>13</v>
      </c>
      <c r="E461" s="2" t="s">
        <v>14</v>
      </c>
      <c r="F461" s="8" t="str">
        <f>"3901010"</f>
        <v>3901010</v>
      </c>
      <c r="G461" s="2" t="s">
        <v>1961</v>
      </c>
      <c r="H461" s="2" t="s">
        <v>1963</v>
      </c>
      <c r="I461" s="8">
        <v>60132</v>
      </c>
      <c r="J461" s="2" t="s">
        <v>1964</v>
      </c>
      <c r="K461" s="8">
        <v>2351029082</v>
      </c>
      <c r="L461" s="5" t="s">
        <v>1962</v>
      </c>
    </row>
    <row r="462" spans="1:12" ht="31.5" customHeight="1" x14ac:dyDescent="0.25">
      <c r="A462" s="2" t="s">
        <v>1872</v>
      </c>
      <c r="B462" s="2" t="s">
        <v>1873</v>
      </c>
      <c r="C462" s="2" t="s">
        <v>1873</v>
      </c>
      <c r="D462" s="2" t="s">
        <v>13</v>
      </c>
      <c r="E462" s="2" t="s">
        <v>14</v>
      </c>
      <c r="F462" s="8" t="str">
        <f>"3901011"</f>
        <v>3901011</v>
      </c>
      <c r="G462" s="2" t="s">
        <v>1989</v>
      </c>
      <c r="H462" s="2" t="s">
        <v>1927</v>
      </c>
      <c r="I462" s="8">
        <v>60132</v>
      </c>
      <c r="J462" s="2" t="s">
        <v>1991</v>
      </c>
      <c r="K462" s="8">
        <v>2351029856</v>
      </c>
      <c r="L462" s="5" t="s">
        <v>1990</v>
      </c>
    </row>
    <row r="463" spans="1:12" ht="31.5" customHeight="1" x14ac:dyDescent="0.25">
      <c r="A463" s="2" t="s">
        <v>1872</v>
      </c>
      <c r="B463" s="2" t="s">
        <v>1873</v>
      </c>
      <c r="C463" s="2" t="s">
        <v>1873</v>
      </c>
      <c r="D463" s="2" t="s">
        <v>13</v>
      </c>
      <c r="E463" s="2" t="s">
        <v>14</v>
      </c>
      <c r="F463" s="8" t="str">
        <f>"3901020"</f>
        <v>3901020</v>
      </c>
      <c r="G463" s="2" t="s">
        <v>1992</v>
      </c>
      <c r="H463" s="2" t="s">
        <v>1994</v>
      </c>
      <c r="I463" s="8">
        <v>60100</v>
      </c>
      <c r="J463" s="2" t="s">
        <v>1995</v>
      </c>
      <c r="K463" s="8">
        <v>2351029864</v>
      </c>
      <c r="L463" s="5" t="s">
        <v>1993</v>
      </c>
    </row>
    <row r="464" spans="1:12" ht="31.5" customHeight="1" x14ac:dyDescent="0.25">
      <c r="A464" s="2" t="s">
        <v>1872</v>
      </c>
      <c r="B464" s="2" t="s">
        <v>1873</v>
      </c>
      <c r="C464" s="2" t="s">
        <v>1873</v>
      </c>
      <c r="D464" s="2" t="s">
        <v>13</v>
      </c>
      <c r="E464" s="2" t="s">
        <v>14</v>
      </c>
      <c r="F464" s="8" t="str">
        <f>"3901021"</f>
        <v>3901021</v>
      </c>
      <c r="G464" s="2" t="s">
        <v>1891</v>
      </c>
      <c r="H464" s="2" t="s">
        <v>1893</v>
      </c>
      <c r="I464" s="8">
        <v>60131</v>
      </c>
      <c r="J464" s="2" t="s">
        <v>1894</v>
      </c>
      <c r="K464" s="8">
        <v>2351023032</v>
      </c>
      <c r="L464" s="5" t="s">
        <v>1892</v>
      </c>
    </row>
    <row r="465" spans="1:12" ht="31.5" customHeight="1" x14ac:dyDescent="0.25">
      <c r="A465" s="2" t="s">
        <v>1872</v>
      </c>
      <c r="B465" s="2" t="s">
        <v>1873</v>
      </c>
      <c r="C465" s="2" t="s">
        <v>1873</v>
      </c>
      <c r="D465" s="2" t="s">
        <v>13</v>
      </c>
      <c r="E465" s="2" t="s">
        <v>14</v>
      </c>
      <c r="F465" s="8" t="str">
        <f>"3901025"</f>
        <v>3901025</v>
      </c>
      <c r="G465" s="2" t="s">
        <v>1982</v>
      </c>
      <c r="H465" s="2" t="s">
        <v>1876</v>
      </c>
      <c r="I465" s="8">
        <v>60100</v>
      </c>
      <c r="J465" s="2" t="s">
        <v>1984</v>
      </c>
      <c r="K465" s="8">
        <v>2351026361</v>
      </c>
      <c r="L465" s="5" t="s">
        <v>1983</v>
      </c>
    </row>
    <row r="466" spans="1:12" ht="31.5" customHeight="1" x14ac:dyDescent="0.25">
      <c r="A466" s="2" t="s">
        <v>1872</v>
      </c>
      <c r="B466" s="2" t="s">
        <v>1873</v>
      </c>
      <c r="C466" s="2" t="s">
        <v>1873</v>
      </c>
      <c r="D466" s="2" t="s">
        <v>13</v>
      </c>
      <c r="E466" s="2" t="s">
        <v>14</v>
      </c>
      <c r="F466" s="8" t="str">
        <f>"3901026"</f>
        <v>3901026</v>
      </c>
      <c r="G466" s="2" t="s">
        <v>1985</v>
      </c>
      <c r="H466" s="2" t="s">
        <v>1987</v>
      </c>
      <c r="I466" s="8">
        <v>60100</v>
      </c>
      <c r="J466" s="2" t="s">
        <v>1988</v>
      </c>
      <c r="K466" s="8">
        <v>2351027805</v>
      </c>
      <c r="L466" s="5" t="s">
        <v>1986</v>
      </c>
    </row>
    <row r="467" spans="1:12" ht="31.5" customHeight="1" x14ac:dyDescent="0.25">
      <c r="A467" s="2" t="s">
        <v>1872</v>
      </c>
      <c r="B467" s="2" t="s">
        <v>1873</v>
      </c>
      <c r="C467" s="2" t="s">
        <v>1873</v>
      </c>
      <c r="D467" s="2" t="s">
        <v>13</v>
      </c>
      <c r="E467" s="2" t="s">
        <v>14</v>
      </c>
      <c r="F467" s="8" t="str">
        <f>"3901028"</f>
        <v>3901028</v>
      </c>
      <c r="G467" s="2" t="s">
        <v>1908</v>
      </c>
      <c r="H467" s="2" t="s">
        <v>1910</v>
      </c>
      <c r="I467" s="8">
        <v>60100</v>
      </c>
      <c r="J467" s="2" t="s">
        <v>1911</v>
      </c>
      <c r="K467" s="8">
        <v>2351036000</v>
      </c>
      <c r="L467" s="5" t="s">
        <v>1909</v>
      </c>
    </row>
    <row r="468" spans="1:12" ht="31.5" customHeight="1" x14ac:dyDescent="0.25">
      <c r="A468" s="2" t="s">
        <v>1872</v>
      </c>
      <c r="B468" s="2" t="s">
        <v>1884</v>
      </c>
      <c r="C468" s="2" t="s">
        <v>1890</v>
      </c>
      <c r="D468" s="2" t="s">
        <v>13</v>
      </c>
      <c r="E468" s="2" t="s">
        <v>14</v>
      </c>
      <c r="F468" s="8" t="str">
        <f>"3902010"</f>
        <v>3902010</v>
      </c>
      <c r="G468" s="2" t="s">
        <v>1996</v>
      </c>
      <c r="H468" s="2" t="s">
        <v>1939</v>
      </c>
      <c r="I468" s="8">
        <v>60300</v>
      </c>
      <c r="J468" s="2" t="s">
        <v>1998</v>
      </c>
      <c r="K468" s="8">
        <v>2353022313</v>
      </c>
      <c r="L468" s="5" t="s">
        <v>1997</v>
      </c>
    </row>
    <row r="469" spans="1:12" ht="31.5" customHeight="1" x14ac:dyDescent="0.25">
      <c r="A469" s="2" t="s">
        <v>1872</v>
      </c>
      <c r="B469" s="2" t="s">
        <v>1884</v>
      </c>
      <c r="C469" s="2" t="s">
        <v>1977</v>
      </c>
      <c r="D469" s="2" t="s">
        <v>13</v>
      </c>
      <c r="E469" s="2" t="s">
        <v>14</v>
      </c>
      <c r="F469" s="8" t="str">
        <f>"3904010"</f>
        <v>3904010</v>
      </c>
      <c r="G469" s="2" t="s">
        <v>1978</v>
      </c>
      <c r="H469" s="2" t="s">
        <v>1980</v>
      </c>
      <c r="I469" s="8">
        <v>60066</v>
      </c>
      <c r="J469" s="2" t="s">
        <v>1981</v>
      </c>
      <c r="K469" s="8">
        <v>2351071490</v>
      </c>
      <c r="L469" s="5" t="s">
        <v>1979</v>
      </c>
    </row>
    <row r="470" spans="1:12" ht="31.5" customHeight="1" x14ac:dyDescent="0.25">
      <c r="A470" s="2" t="s">
        <v>1872</v>
      </c>
      <c r="B470" s="2" t="s">
        <v>1873</v>
      </c>
      <c r="C470" s="2" t="s">
        <v>1965</v>
      </c>
      <c r="D470" s="2" t="s">
        <v>13</v>
      </c>
      <c r="E470" s="2" t="s">
        <v>14</v>
      </c>
      <c r="F470" s="8" t="str">
        <f>"3909010"</f>
        <v>3909010</v>
      </c>
      <c r="G470" s="2" t="s">
        <v>1966</v>
      </c>
      <c r="H470" s="2" t="s">
        <v>1968</v>
      </c>
      <c r="I470" s="8">
        <v>60100</v>
      </c>
      <c r="J470" s="2" t="s">
        <v>1969</v>
      </c>
      <c r="K470" s="8">
        <v>2351081059</v>
      </c>
      <c r="L470" s="5" t="s">
        <v>1967</v>
      </c>
    </row>
    <row r="471" spans="1:12" ht="31.5" customHeight="1" x14ac:dyDescent="0.25">
      <c r="A471" s="2" t="s">
        <v>1872</v>
      </c>
      <c r="B471" s="2" t="s">
        <v>1884</v>
      </c>
      <c r="C471" s="2" t="s">
        <v>1885</v>
      </c>
      <c r="D471" s="2" t="s">
        <v>13</v>
      </c>
      <c r="E471" s="2" t="s">
        <v>14</v>
      </c>
      <c r="F471" s="8" t="str">
        <f>"3902020"</f>
        <v>3902020</v>
      </c>
      <c r="G471" s="2" t="s">
        <v>1886</v>
      </c>
      <c r="H471" s="2" t="s">
        <v>1888</v>
      </c>
      <c r="I471" s="8">
        <v>60061</v>
      </c>
      <c r="J471" s="2" t="s">
        <v>1889</v>
      </c>
      <c r="K471" s="8">
        <v>2353031233</v>
      </c>
      <c r="L471" s="5" t="s">
        <v>1887</v>
      </c>
    </row>
    <row r="472" spans="1:12" ht="31.5" customHeight="1" x14ac:dyDescent="0.25">
      <c r="A472" s="2" t="s">
        <v>1872</v>
      </c>
      <c r="B472" s="2" t="s">
        <v>1878</v>
      </c>
      <c r="C472" s="2" t="s">
        <v>1912</v>
      </c>
      <c r="D472" s="2" t="s">
        <v>13</v>
      </c>
      <c r="E472" s="2" t="s">
        <v>14</v>
      </c>
      <c r="F472" s="8" t="str">
        <f>"3908010"</f>
        <v>3908010</v>
      </c>
      <c r="G472" s="2" t="s">
        <v>1974</v>
      </c>
      <c r="H472" s="2" t="s">
        <v>1915</v>
      </c>
      <c r="I472" s="8">
        <v>60100</v>
      </c>
      <c r="J472" s="2" t="s">
        <v>1976</v>
      </c>
      <c r="K472" s="8">
        <v>2351051325</v>
      </c>
      <c r="L472" s="5" t="s">
        <v>1975</v>
      </c>
    </row>
    <row r="473" spans="1:12" ht="31.5" customHeight="1" x14ac:dyDescent="0.25">
      <c r="A473" s="2" t="s">
        <v>1872</v>
      </c>
      <c r="B473" s="2" t="s">
        <v>1873</v>
      </c>
      <c r="C473" s="2" t="s">
        <v>2011</v>
      </c>
      <c r="D473" s="2" t="s">
        <v>13</v>
      </c>
      <c r="E473" s="2" t="s">
        <v>14</v>
      </c>
      <c r="F473" s="8" t="str">
        <f>"3910010"</f>
        <v>3910010</v>
      </c>
      <c r="G473" s="2" t="s">
        <v>2012</v>
      </c>
      <c r="H473" s="2" t="s">
        <v>425</v>
      </c>
      <c r="I473" s="8">
        <v>60150</v>
      </c>
      <c r="J473" s="2" t="s">
        <v>2014</v>
      </c>
      <c r="K473" s="8">
        <v>2351041487</v>
      </c>
      <c r="L473" s="5" t="s">
        <v>2013</v>
      </c>
    </row>
    <row r="474" spans="1:12" ht="31.5" customHeight="1" x14ac:dyDescent="0.25">
      <c r="A474" s="2" t="s">
        <v>1872</v>
      </c>
      <c r="B474" s="2" t="s">
        <v>1878</v>
      </c>
      <c r="C474" s="2" t="s">
        <v>1879</v>
      </c>
      <c r="D474" s="2" t="s">
        <v>13</v>
      </c>
      <c r="E474" s="2" t="s">
        <v>14</v>
      </c>
      <c r="F474" s="8" t="str">
        <f>"3905010"</f>
        <v>3905010</v>
      </c>
      <c r="G474" s="2" t="s">
        <v>1970</v>
      </c>
      <c r="H474" s="2" t="s">
        <v>1972</v>
      </c>
      <c r="I474" s="8">
        <v>60063</v>
      </c>
      <c r="J474" s="2" t="s">
        <v>1973</v>
      </c>
      <c r="K474" s="8">
        <v>2352031256</v>
      </c>
      <c r="L474" s="5" t="s">
        <v>1971</v>
      </c>
    </row>
    <row r="475" spans="1:12" ht="31.5" customHeight="1" x14ac:dyDescent="0.25">
      <c r="A475" s="2" t="s">
        <v>1872</v>
      </c>
      <c r="B475" s="2" t="s">
        <v>1878</v>
      </c>
      <c r="C475" s="2" t="s">
        <v>1895</v>
      </c>
      <c r="D475" s="2" t="s">
        <v>13</v>
      </c>
      <c r="E475" s="2" t="s">
        <v>14</v>
      </c>
      <c r="F475" s="8" t="str">
        <f>"3903010"</f>
        <v>3903010</v>
      </c>
      <c r="G475" s="2" t="s">
        <v>2004</v>
      </c>
      <c r="H475" s="2" t="s">
        <v>1898</v>
      </c>
      <c r="I475" s="8">
        <v>60200</v>
      </c>
      <c r="J475" s="2" t="s">
        <v>2006</v>
      </c>
      <c r="K475" s="8">
        <v>2352305021</v>
      </c>
      <c r="L475" s="5" t="s">
        <v>2005</v>
      </c>
    </row>
    <row r="476" spans="1:12" ht="31.5" customHeight="1" x14ac:dyDescent="0.25">
      <c r="A476" s="2" t="s">
        <v>1872</v>
      </c>
      <c r="B476" s="2" t="s">
        <v>1884</v>
      </c>
      <c r="C476" s="2" t="s">
        <v>1999</v>
      </c>
      <c r="D476" s="2" t="s">
        <v>13</v>
      </c>
      <c r="E476" s="2" t="s">
        <v>14</v>
      </c>
      <c r="F476" s="8" t="str">
        <f>"3906030"</f>
        <v>3906030</v>
      </c>
      <c r="G476" s="2" t="s">
        <v>2000</v>
      </c>
      <c r="H476" s="2" t="s">
        <v>2002</v>
      </c>
      <c r="I476" s="8">
        <v>60066</v>
      </c>
      <c r="J476" s="2" t="s">
        <v>2003</v>
      </c>
      <c r="K476" s="8">
        <v>2353041370</v>
      </c>
      <c r="L476" s="5" t="s">
        <v>2001</v>
      </c>
    </row>
    <row r="477" spans="1:12" ht="31.5" customHeight="1" x14ac:dyDescent="0.25">
      <c r="A477" s="2" t="s">
        <v>1872</v>
      </c>
      <c r="B477" s="2" t="s">
        <v>1873</v>
      </c>
      <c r="C477" s="2" t="s">
        <v>1951</v>
      </c>
      <c r="D477" s="2" t="s">
        <v>13</v>
      </c>
      <c r="E477" s="2" t="s">
        <v>14</v>
      </c>
      <c r="F477" s="8" t="str">
        <f>"3911010"</f>
        <v>3911010</v>
      </c>
      <c r="G477" s="2" t="s">
        <v>1952</v>
      </c>
      <c r="H477" s="2" t="s">
        <v>1954</v>
      </c>
      <c r="I477" s="8">
        <v>60100</v>
      </c>
      <c r="J477" s="2" t="s">
        <v>1955</v>
      </c>
      <c r="K477" s="8">
        <v>2351029003</v>
      </c>
      <c r="L477" s="5" t="s">
        <v>1953</v>
      </c>
    </row>
    <row r="478" spans="1:12" ht="31.5" customHeight="1" x14ac:dyDescent="0.25">
      <c r="A478" s="2" t="s">
        <v>1872</v>
      </c>
      <c r="B478" s="2" t="s">
        <v>1878</v>
      </c>
      <c r="C478" s="2" t="s">
        <v>1879</v>
      </c>
      <c r="D478" s="2" t="s">
        <v>13</v>
      </c>
      <c r="E478" s="2" t="s">
        <v>14</v>
      </c>
      <c r="F478" s="8" t="str">
        <f>"3906010"</f>
        <v>3906010</v>
      </c>
      <c r="G478" s="2" t="s">
        <v>1880</v>
      </c>
      <c r="H478" s="2" t="s">
        <v>1882</v>
      </c>
      <c r="I478" s="8">
        <v>60065</v>
      </c>
      <c r="J478" s="2" t="s">
        <v>1883</v>
      </c>
      <c r="K478" s="8">
        <v>2352041685</v>
      </c>
      <c r="L478" s="5" t="s">
        <v>1881</v>
      </c>
    </row>
    <row r="479" spans="1:12" ht="31.5" customHeight="1" x14ac:dyDescent="0.25">
      <c r="A479" s="2" t="s">
        <v>1872</v>
      </c>
      <c r="B479" s="2" t="s">
        <v>1873</v>
      </c>
      <c r="C479" s="2" t="s">
        <v>1956</v>
      </c>
      <c r="D479" s="2" t="s">
        <v>13</v>
      </c>
      <c r="E479" s="2" t="s">
        <v>14</v>
      </c>
      <c r="F479" s="8" t="str">
        <f>"3907010"</f>
        <v>3907010</v>
      </c>
      <c r="G479" s="2" t="s">
        <v>1957</v>
      </c>
      <c r="H479" s="2" t="s">
        <v>1959</v>
      </c>
      <c r="I479" s="8">
        <v>60100</v>
      </c>
      <c r="J479" s="2" t="s">
        <v>1960</v>
      </c>
      <c r="K479" s="8">
        <v>2351082208</v>
      </c>
      <c r="L479" s="5" t="s">
        <v>1958</v>
      </c>
    </row>
    <row r="480" spans="1:12" ht="45" x14ac:dyDescent="0.25">
      <c r="A480" s="2" t="s">
        <v>1872</v>
      </c>
      <c r="B480" s="2" t="s">
        <v>1873</v>
      </c>
      <c r="C480" s="2" t="s">
        <v>1873</v>
      </c>
      <c r="D480" s="2" t="s">
        <v>13</v>
      </c>
      <c r="E480" s="2" t="s">
        <v>374</v>
      </c>
      <c r="F480" s="8" t="str">
        <f>"3901005"</f>
        <v>3901005</v>
      </c>
      <c r="G480" s="2" t="s">
        <v>2015</v>
      </c>
      <c r="H480" s="2" t="s">
        <v>2017</v>
      </c>
      <c r="I480" s="8">
        <v>60132</v>
      </c>
      <c r="J480" s="2" t="s">
        <v>2018</v>
      </c>
      <c r="K480" s="8">
        <v>2351031444</v>
      </c>
      <c r="L480" s="5" t="s">
        <v>2016</v>
      </c>
    </row>
    <row r="481" spans="1:12" ht="31.5" customHeight="1" x14ac:dyDescent="0.25">
      <c r="A481" s="2" t="s">
        <v>1872</v>
      </c>
      <c r="B481" s="2" t="s">
        <v>1873</v>
      </c>
      <c r="C481" s="2" t="s">
        <v>1873</v>
      </c>
      <c r="D481" s="2" t="s">
        <v>508</v>
      </c>
      <c r="E481" s="2" t="s">
        <v>509</v>
      </c>
      <c r="F481" s="8" t="str">
        <f>"3941001"</f>
        <v>3941001</v>
      </c>
      <c r="G481" s="2" t="s">
        <v>2019</v>
      </c>
      <c r="H481" s="2" t="s">
        <v>2021</v>
      </c>
      <c r="I481" s="8">
        <v>60100</v>
      </c>
      <c r="J481" s="2" t="s">
        <v>2022</v>
      </c>
      <c r="K481" s="8">
        <v>2351079532</v>
      </c>
      <c r="L481" s="5" t="s">
        <v>2020</v>
      </c>
    </row>
    <row r="482" spans="1:12" ht="30" x14ac:dyDescent="0.25">
      <c r="A482" s="2" t="s">
        <v>1872</v>
      </c>
      <c r="B482" s="2" t="s">
        <v>1873</v>
      </c>
      <c r="C482" s="2" t="s">
        <v>1873</v>
      </c>
      <c r="D482" s="2" t="s">
        <v>61</v>
      </c>
      <c r="E482" s="2" t="s">
        <v>85</v>
      </c>
      <c r="F482" s="8" t="str">
        <f>"3940055"</f>
        <v>3940055</v>
      </c>
      <c r="G482" s="2" t="s">
        <v>1917</v>
      </c>
      <c r="H482" s="2" t="s">
        <v>1919</v>
      </c>
      <c r="I482" s="8">
        <v>60132</v>
      </c>
      <c r="J482" s="2" t="s">
        <v>1920</v>
      </c>
      <c r="K482" s="8">
        <v>2351047985</v>
      </c>
      <c r="L482" s="5" t="s">
        <v>1918</v>
      </c>
    </row>
    <row r="483" spans="1:12" ht="30" x14ac:dyDescent="0.25">
      <c r="A483" s="2" t="s">
        <v>1872</v>
      </c>
      <c r="B483" s="2" t="s">
        <v>1873</v>
      </c>
      <c r="C483" s="2" t="s">
        <v>1873</v>
      </c>
      <c r="D483" s="2" t="s">
        <v>61</v>
      </c>
      <c r="E483" s="2" t="s">
        <v>62</v>
      </c>
      <c r="F483" s="8" t="str">
        <f>"3940052"</f>
        <v>3940052</v>
      </c>
      <c r="G483" s="2" t="s">
        <v>1933</v>
      </c>
      <c r="H483" s="2" t="s">
        <v>1935</v>
      </c>
      <c r="I483" s="8">
        <v>60100</v>
      </c>
      <c r="J483" s="2" t="s">
        <v>1936</v>
      </c>
      <c r="K483" s="8">
        <v>2351045650</v>
      </c>
      <c r="L483" s="5" t="s">
        <v>1934</v>
      </c>
    </row>
    <row r="484" spans="1:12" ht="30" x14ac:dyDescent="0.25">
      <c r="A484" s="2" t="s">
        <v>1872</v>
      </c>
      <c r="B484" s="2" t="s">
        <v>1884</v>
      </c>
      <c r="C484" s="2" t="s">
        <v>1890</v>
      </c>
      <c r="D484" s="2" t="s">
        <v>61</v>
      </c>
      <c r="E484" s="2" t="s">
        <v>62</v>
      </c>
      <c r="F484" s="8" t="str">
        <f>"3940051"</f>
        <v>3940051</v>
      </c>
      <c r="G484" s="2" t="s">
        <v>1904</v>
      </c>
      <c r="H484" s="2" t="s">
        <v>1906</v>
      </c>
      <c r="I484" s="8">
        <v>60300</v>
      </c>
      <c r="J484" s="2" t="s">
        <v>1907</v>
      </c>
      <c r="K484" s="8">
        <v>2353022641</v>
      </c>
      <c r="L484" s="5" t="s">
        <v>1905</v>
      </c>
    </row>
    <row r="485" spans="1:12" ht="30" x14ac:dyDescent="0.25">
      <c r="A485" s="2" t="s">
        <v>1872</v>
      </c>
      <c r="B485" s="2" t="s">
        <v>1873</v>
      </c>
      <c r="C485" s="2" t="s">
        <v>1873</v>
      </c>
      <c r="D485" s="2" t="s">
        <v>61</v>
      </c>
      <c r="E485" s="2" t="s">
        <v>668</v>
      </c>
      <c r="F485" s="8" t="str">
        <f>"3948000"</f>
        <v>3948000</v>
      </c>
      <c r="G485" s="2" t="s">
        <v>2045</v>
      </c>
      <c r="H485" s="2" t="s">
        <v>1919</v>
      </c>
      <c r="I485" s="8">
        <v>60132</v>
      </c>
      <c r="J485" s="2" t="s">
        <v>2047</v>
      </c>
      <c r="K485" s="8">
        <v>2351024957</v>
      </c>
      <c r="L485" s="5" t="s">
        <v>2046</v>
      </c>
    </row>
    <row r="486" spans="1:12" ht="30" x14ac:dyDescent="0.25">
      <c r="A486" s="2" t="s">
        <v>1872</v>
      </c>
      <c r="B486" s="2" t="s">
        <v>1873</v>
      </c>
      <c r="C486" s="2" t="s">
        <v>1873</v>
      </c>
      <c r="D486" s="2" t="s">
        <v>464</v>
      </c>
      <c r="E486" s="2" t="s">
        <v>580</v>
      </c>
      <c r="F486" s="8" t="str">
        <f>"3981100"</f>
        <v>3981100</v>
      </c>
      <c r="G486" s="2" t="s">
        <v>2043</v>
      </c>
      <c r="H486" s="2" t="s">
        <v>2009</v>
      </c>
      <c r="I486" s="8">
        <v>60100</v>
      </c>
      <c r="J486" s="2" t="s">
        <v>2044</v>
      </c>
      <c r="K486" s="8">
        <v>2351031111</v>
      </c>
      <c r="L486" s="5" t="s">
        <v>2008</v>
      </c>
    </row>
    <row r="487" spans="1:12" ht="30" x14ac:dyDescent="0.25">
      <c r="A487" s="2" t="s">
        <v>1872</v>
      </c>
      <c r="B487" s="2" t="s">
        <v>1873</v>
      </c>
      <c r="C487" s="2" t="s">
        <v>1873</v>
      </c>
      <c r="D487" s="2" t="s">
        <v>464</v>
      </c>
      <c r="E487" s="2" t="s">
        <v>514</v>
      </c>
      <c r="F487" s="8" t="str">
        <f>"3980100"</f>
        <v>3980100</v>
      </c>
      <c r="G487" s="2" t="s">
        <v>2007</v>
      </c>
      <c r="H487" s="2" t="s">
        <v>2009</v>
      </c>
      <c r="I487" s="8">
        <v>60150</v>
      </c>
      <c r="J487" s="2" t="s">
        <v>2010</v>
      </c>
      <c r="K487" s="8">
        <v>2351031111</v>
      </c>
      <c r="L487" s="5" t="s">
        <v>2008</v>
      </c>
    </row>
    <row r="488" spans="1:12" ht="30" x14ac:dyDescent="0.25">
      <c r="A488" s="2" t="s">
        <v>1872</v>
      </c>
      <c r="B488" s="2" t="s">
        <v>1873</v>
      </c>
      <c r="C488" s="2" t="s">
        <v>1873</v>
      </c>
      <c r="D488" s="2" t="s">
        <v>23</v>
      </c>
      <c r="E488" s="2" t="s">
        <v>590</v>
      </c>
      <c r="F488" s="8" t="str">
        <f>"3951027"</f>
        <v>3951027</v>
      </c>
      <c r="G488" s="2" t="s">
        <v>1941</v>
      </c>
      <c r="H488" s="2" t="s">
        <v>1876</v>
      </c>
      <c r="I488" s="8">
        <v>60132</v>
      </c>
      <c r="J488" s="2" t="s">
        <v>1943</v>
      </c>
      <c r="K488" s="8">
        <v>2351025665</v>
      </c>
      <c r="L488" s="5" t="s">
        <v>1942</v>
      </c>
    </row>
    <row r="489" spans="1:12" ht="30" x14ac:dyDescent="0.25">
      <c r="A489" s="2" t="s">
        <v>1872</v>
      </c>
      <c r="B489" s="2" t="s">
        <v>1873</v>
      </c>
      <c r="C489" s="2" t="s">
        <v>1873</v>
      </c>
      <c r="D489" s="2" t="s">
        <v>23</v>
      </c>
      <c r="E489" s="2" t="s">
        <v>29</v>
      </c>
      <c r="F489" s="8" t="str">
        <f>"3951010"</f>
        <v>3951010</v>
      </c>
      <c r="G489" s="2" t="s">
        <v>1925</v>
      </c>
      <c r="H489" s="2" t="s">
        <v>1927</v>
      </c>
      <c r="I489" s="8">
        <v>60132</v>
      </c>
      <c r="J489" s="2" t="s">
        <v>1928</v>
      </c>
      <c r="K489" s="8">
        <v>2351023277</v>
      </c>
      <c r="L489" s="5" t="s">
        <v>1926</v>
      </c>
    </row>
    <row r="490" spans="1:12" ht="30" x14ac:dyDescent="0.25">
      <c r="A490" s="2" t="s">
        <v>1872</v>
      </c>
      <c r="B490" s="2" t="s">
        <v>1873</v>
      </c>
      <c r="C490" s="2" t="s">
        <v>1873</v>
      </c>
      <c r="D490" s="2" t="s">
        <v>23</v>
      </c>
      <c r="E490" s="2" t="s">
        <v>29</v>
      </c>
      <c r="F490" s="8" t="str">
        <f>"3951009"</f>
        <v>3951009</v>
      </c>
      <c r="G490" s="2" t="s">
        <v>1929</v>
      </c>
      <c r="H490" s="2" t="s">
        <v>1931</v>
      </c>
      <c r="I490" s="8">
        <v>60132</v>
      </c>
      <c r="J490" s="2" t="s">
        <v>1932</v>
      </c>
      <c r="K490" s="8">
        <v>2351045140</v>
      </c>
      <c r="L490" s="5" t="s">
        <v>1930</v>
      </c>
    </row>
    <row r="491" spans="1:12" ht="30" x14ac:dyDescent="0.25">
      <c r="A491" s="2" t="s">
        <v>1872</v>
      </c>
      <c r="B491" s="2" t="s">
        <v>1873</v>
      </c>
      <c r="C491" s="2" t="s">
        <v>1873</v>
      </c>
      <c r="D491" s="2" t="s">
        <v>23</v>
      </c>
      <c r="E491" s="2" t="s">
        <v>29</v>
      </c>
      <c r="F491" s="8" t="str">
        <f>"3951020"</f>
        <v>3951020</v>
      </c>
      <c r="G491" s="2" t="s">
        <v>1921</v>
      </c>
      <c r="H491" s="2" t="s">
        <v>1923</v>
      </c>
      <c r="I491" s="8">
        <v>60133</v>
      </c>
      <c r="J491" s="2" t="s">
        <v>1924</v>
      </c>
      <c r="K491" s="8">
        <v>2351023400</v>
      </c>
      <c r="L491" s="5" t="s">
        <v>1922</v>
      </c>
    </row>
    <row r="492" spans="1:12" ht="30" x14ac:dyDescent="0.25">
      <c r="A492" s="2" t="s">
        <v>1872</v>
      </c>
      <c r="B492" s="2" t="s">
        <v>1873</v>
      </c>
      <c r="C492" s="2" t="s">
        <v>1873</v>
      </c>
      <c r="D492" s="2" t="s">
        <v>23</v>
      </c>
      <c r="E492" s="2" t="s">
        <v>29</v>
      </c>
      <c r="F492" s="8" t="str">
        <f>"3951021"</f>
        <v>3951021</v>
      </c>
      <c r="G492" s="2" t="s">
        <v>1948</v>
      </c>
      <c r="H492" s="2" t="s">
        <v>1893</v>
      </c>
      <c r="I492" s="8">
        <v>60131</v>
      </c>
      <c r="J492" s="2" t="s">
        <v>1950</v>
      </c>
      <c r="K492" s="8">
        <v>2351022852</v>
      </c>
      <c r="L492" s="5" t="s">
        <v>1949</v>
      </c>
    </row>
    <row r="493" spans="1:12" ht="30" x14ac:dyDescent="0.25">
      <c r="A493" s="2" t="s">
        <v>1872</v>
      </c>
      <c r="B493" s="2" t="s">
        <v>1873</v>
      </c>
      <c r="C493" s="2" t="s">
        <v>1873</v>
      </c>
      <c r="D493" s="2" t="s">
        <v>23</v>
      </c>
      <c r="E493" s="2" t="s">
        <v>29</v>
      </c>
      <c r="F493" s="8" t="str">
        <f>"3951022"</f>
        <v>3951022</v>
      </c>
      <c r="G493" s="2" t="s">
        <v>2031</v>
      </c>
      <c r="H493" s="2" t="s">
        <v>2033</v>
      </c>
      <c r="I493" s="8">
        <v>60132</v>
      </c>
      <c r="J493" s="2" t="s">
        <v>2034</v>
      </c>
      <c r="K493" s="8">
        <v>2351046177</v>
      </c>
      <c r="L493" s="5" t="s">
        <v>2032</v>
      </c>
    </row>
    <row r="494" spans="1:12" ht="30" x14ac:dyDescent="0.25">
      <c r="A494" s="2" t="s">
        <v>1872</v>
      </c>
      <c r="B494" s="2" t="s">
        <v>1884</v>
      </c>
      <c r="C494" s="2" t="s">
        <v>1890</v>
      </c>
      <c r="D494" s="2" t="s">
        <v>23</v>
      </c>
      <c r="E494" s="2" t="s">
        <v>29</v>
      </c>
      <c r="F494" s="8" t="str">
        <f>"3952010"</f>
        <v>3952010</v>
      </c>
      <c r="G494" s="2" t="s">
        <v>1937</v>
      </c>
      <c r="H494" s="2" t="s">
        <v>1939</v>
      </c>
      <c r="I494" s="8">
        <v>60300</v>
      </c>
      <c r="J494" s="2" t="s">
        <v>1940</v>
      </c>
      <c r="K494" s="8">
        <v>2353022600</v>
      </c>
      <c r="L494" s="5" t="s">
        <v>1938</v>
      </c>
    </row>
    <row r="495" spans="1:12" ht="30" x14ac:dyDescent="0.25">
      <c r="A495" s="2" t="s">
        <v>1872</v>
      </c>
      <c r="B495" s="2" t="s">
        <v>1873</v>
      </c>
      <c r="C495" s="2" t="s">
        <v>1965</v>
      </c>
      <c r="D495" s="2" t="s">
        <v>23</v>
      </c>
      <c r="E495" s="2" t="s">
        <v>29</v>
      </c>
      <c r="F495" s="8" t="str">
        <f>"3944002"</f>
        <v>3944002</v>
      </c>
      <c r="G495" s="2" t="s">
        <v>2039</v>
      </c>
      <c r="H495" s="2" t="s">
        <v>2041</v>
      </c>
      <c r="I495" s="8">
        <v>60150</v>
      </c>
      <c r="J495" s="2" t="s">
        <v>2042</v>
      </c>
      <c r="K495" s="8">
        <v>2351081720</v>
      </c>
      <c r="L495" s="5" t="s">
        <v>2040</v>
      </c>
    </row>
    <row r="496" spans="1:12" ht="30" x14ac:dyDescent="0.25">
      <c r="A496" s="2" t="s">
        <v>1872</v>
      </c>
      <c r="B496" s="2" t="s">
        <v>1884</v>
      </c>
      <c r="C496" s="2" t="s">
        <v>1885</v>
      </c>
      <c r="D496" s="2" t="s">
        <v>23</v>
      </c>
      <c r="E496" s="2" t="s">
        <v>29</v>
      </c>
      <c r="F496" s="8" t="str">
        <f>"3952020"</f>
        <v>3952020</v>
      </c>
      <c r="G496" s="2" t="s">
        <v>1944</v>
      </c>
      <c r="H496" s="2" t="s">
        <v>1946</v>
      </c>
      <c r="I496" s="8">
        <v>60061</v>
      </c>
      <c r="J496" s="2" t="s">
        <v>1947</v>
      </c>
      <c r="K496" s="8">
        <v>2353031496</v>
      </c>
      <c r="L496" s="5" t="s">
        <v>1945</v>
      </c>
    </row>
    <row r="497" spans="1:12" ht="30" x14ac:dyDescent="0.25">
      <c r="A497" s="2" t="s">
        <v>1872</v>
      </c>
      <c r="B497" s="2" t="s">
        <v>1878</v>
      </c>
      <c r="C497" s="2" t="s">
        <v>1912</v>
      </c>
      <c r="D497" s="2" t="s">
        <v>23</v>
      </c>
      <c r="E497" s="2" t="s">
        <v>29</v>
      </c>
      <c r="F497" s="8" t="str">
        <f>"3958010"</f>
        <v>3958010</v>
      </c>
      <c r="G497" s="2" t="s">
        <v>1913</v>
      </c>
      <c r="H497" s="2" t="s">
        <v>1915</v>
      </c>
      <c r="I497" s="8">
        <v>60100</v>
      </c>
      <c r="J497" s="2" t="s">
        <v>1916</v>
      </c>
      <c r="K497" s="8">
        <v>2351051205</v>
      </c>
      <c r="L497" s="5" t="s">
        <v>1914</v>
      </c>
    </row>
    <row r="498" spans="1:12" ht="30" x14ac:dyDescent="0.25">
      <c r="A498" s="2" t="s">
        <v>1872</v>
      </c>
      <c r="B498" s="2" t="s">
        <v>1873</v>
      </c>
      <c r="C498" s="2" t="s">
        <v>2011</v>
      </c>
      <c r="D498" s="2" t="s">
        <v>23</v>
      </c>
      <c r="E498" s="2" t="s">
        <v>29</v>
      </c>
      <c r="F498" s="8" t="str">
        <f>"3944001"</f>
        <v>3944001</v>
      </c>
      <c r="G498" s="2" t="s">
        <v>2035</v>
      </c>
      <c r="H498" s="2" t="s">
        <v>2037</v>
      </c>
      <c r="I498" s="8">
        <v>60062</v>
      </c>
      <c r="J498" s="2" t="s">
        <v>2038</v>
      </c>
      <c r="K498" s="8">
        <v>2351042015</v>
      </c>
      <c r="L498" s="5" t="s">
        <v>2036</v>
      </c>
    </row>
    <row r="499" spans="1:12" ht="30" x14ac:dyDescent="0.25">
      <c r="A499" s="2" t="s">
        <v>1872</v>
      </c>
      <c r="B499" s="2" t="s">
        <v>1878</v>
      </c>
      <c r="C499" s="2" t="s">
        <v>1879</v>
      </c>
      <c r="D499" s="2" t="s">
        <v>23</v>
      </c>
      <c r="E499" s="2" t="s">
        <v>29</v>
      </c>
      <c r="F499" s="8" t="str">
        <f>"3955010"</f>
        <v>3955010</v>
      </c>
      <c r="G499" s="2" t="s">
        <v>2023</v>
      </c>
      <c r="H499" s="2" t="s">
        <v>2025</v>
      </c>
      <c r="I499" s="8">
        <v>60063</v>
      </c>
      <c r="J499" s="2" t="s">
        <v>2026</v>
      </c>
      <c r="K499" s="8">
        <v>2352033606</v>
      </c>
      <c r="L499" s="5" t="s">
        <v>2024</v>
      </c>
    </row>
    <row r="500" spans="1:12" ht="30" x14ac:dyDescent="0.25">
      <c r="A500" s="2" t="s">
        <v>1872</v>
      </c>
      <c r="B500" s="2" t="s">
        <v>1878</v>
      </c>
      <c r="C500" s="2" t="s">
        <v>1895</v>
      </c>
      <c r="D500" s="2" t="s">
        <v>23</v>
      </c>
      <c r="E500" s="2" t="s">
        <v>29</v>
      </c>
      <c r="F500" s="8" t="str">
        <f>"3953010"</f>
        <v>3953010</v>
      </c>
      <c r="G500" s="2" t="s">
        <v>1896</v>
      </c>
      <c r="H500" s="2" t="s">
        <v>1898</v>
      </c>
      <c r="I500" s="8">
        <v>60200</v>
      </c>
      <c r="J500" s="2" t="s">
        <v>1899</v>
      </c>
      <c r="K500" s="8">
        <v>2352081261</v>
      </c>
      <c r="L500" s="5" t="s">
        <v>1897</v>
      </c>
    </row>
    <row r="501" spans="1:12" ht="28.5" customHeight="1" x14ac:dyDescent="0.25">
      <c r="A501" s="2" t="s">
        <v>1872</v>
      </c>
      <c r="B501" s="2" t="s">
        <v>1873</v>
      </c>
      <c r="C501" s="2" t="s">
        <v>1873</v>
      </c>
      <c r="D501" s="2" t="s">
        <v>69</v>
      </c>
      <c r="E501" s="2" t="s">
        <v>70</v>
      </c>
      <c r="F501" s="8" t="str">
        <f>"SEK016"</f>
        <v>SEK016</v>
      </c>
      <c r="G501" s="2" t="s">
        <v>1900</v>
      </c>
      <c r="H501" s="2" t="s">
        <v>1902</v>
      </c>
      <c r="I501" s="8">
        <v>60100</v>
      </c>
      <c r="J501" s="2" t="s">
        <v>1903</v>
      </c>
      <c r="K501" s="8">
        <v>2351047206</v>
      </c>
      <c r="L501" s="5" t="s">
        <v>1901</v>
      </c>
    </row>
    <row r="502" spans="1:12" ht="45" x14ac:dyDescent="0.25">
      <c r="A502" s="2" t="s">
        <v>2048</v>
      </c>
      <c r="B502" s="2" t="s">
        <v>2049</v>
      </c>
      <c r="C502" s="2" t="s">
        <v>2049</v>
      </c>
      <c r="D502" s="2" t="s">
        <v>13</v>
      </c>
      <c r="E502" s="2" t="s">
        <v>50</v>
      </c>
      <c r="F502" s="8" t="str">
        <f>"4440095"</f>
        <v>4440095</v>
      </c>
      <c r="G502" s="2" t="s">
        <v>2302</v>
      </c>
      <c r="H502" s="2" t="s">
        <v>2304</v>
      </c>
      <c r="I502" s="8">
        <v>62100</v>
      </c>
      <c r="J502" s="2" t="s">
        <v>2305</v>
      </c>
      <c r="K502" s="8">
        <v>2321099604</v>
      </c>
      <c r="L502" s="5" t="s">
        <v>2303</v>
      </c>
    </row>
    <row r="503" spans="1:12" ht="30" x14ac:dyDescent="0.25">
      <c r="A503" s="2" t="s">
        <v>2048</v>
      </c>
      <c r="B503" s="2" t="s">
        <v>2049</v>
      </c>
      <c r="C503" s="2" t="s">
        <v>2049</v>
      </c>
      <c r="D503" s="2" t="s">
        <v>13</v>
      </c>
      <c r="E503" s="2" t="s">
        <v>2294</v>
      </c>
      <c r="F503" s="8" t="str">
        <f>"4401055"</f>
        <v>4401055</v>
      </c>
      <c r="G503" s="2" t="s">
        <v>2295</v>
      </c>
      <c r="H503" s="2" t="s">
        <v>2266</v>
      </c>
      <c r="I503" s="8">
        <v>62123</v>
      </c>
      <c r="J503" s="2" t="s">
        <v>2297</v>
      </c>
      <c r="K503" s="8">
        <v>2321037110</v>
      </c>
      <c r="L503" s="5" t="s">
        <v>2296</v>
      </c>
    </row>
    <row r="504" spans="1:12" ht="30" x14ac:dyDescent="0.25">
      <c r="A504" s="2" t="s">
        <v>2048</v>
      </c>
      <c r="B504" s="2" t="s">
        <v>2049</v>
      </c>
      <c r="C504" s="2" t="s">
        <v>2049</v>
      </c>
      <c r="D504" s="2" t="s">
        <v>13</v>
      </c>
      <c r="E504" s="2" t="s">
        <v>14</v>
      </c>
      <c r="F504" s="8" t="str">
        <f>"4401010"</f>
        <v>4401010</v>
      </c>
      <c r="G504" s="2" t="s">
        <v>2190</v>
      </c>
      <c r="H504" s="2" t="s">
        <v>2192</v>
      </c>
      <c r="I504" s="8">
        <v>62122</v>
      </c>
      <c r="J504" s="2" t="s">
        <v>2193</v>
      </c>
      <c r="K504" s="8">
        <v>2321022506</v>
      </c>
      <c r="L504" s="5" t="s">
        <v>2191</v>
      </c>
    </row>
    <row r="505" spans="1:12" ht="27" customHeight="1" x14ac:dyDescent="0.25">
      <c r="A505" s="2" t="s">
        <v>2048</v>
      </c>
      <c r="B505" s="2" t="s">
        <v>2049</v>
      </c>
      <c r="C505" s="2" t="s">
        <v>2049</v>
      </c>
      <c r="D505" s="2" t="s">
        <v>13</v>
      </c>
      <c r="E505" s="2" t="s">
        <v>14</v>
      </c>
      <c r="F505" s="8" t="str">
        <f>"4401020"</f>
        <v>4401020</v>
      </c>
      <c r="G505" s="2" t="s">
        <v>2291</v>
      </c>
      <c r="H505" s="2" t="s">
        <v>2124</v>
      </c>
      <c r="I505" s="8">
        <v>62125</v>
      </c>
      <c r="J505" s="2" t="s">
        <v>2293</v>
      </c>
      <c r="K505" s="8">
        <v>2321038262</v>
      </c>
      <c r="L505" s="5" t="s">
        <v>2292</v>
      </c>
    </row>
    <row r="506" spans="1:12" ht="27" customHeight="1" x14ac:dyDescent="0.25">
      <c r="A506" s="2" t="s">
        <v>2048</v>
      </c>
      <c r="B506" s="2" t="s">
        <v>2049</v>
      </c>
      <c r="C506" s="2" t="s">
        <v>2049</v>
      </c>
      <c r="D506" s="2" t="s">
        <v>13</v>
      </c>
      <c r="E506" s="2" t="s">
        <v>14</v>
      </c>
      <c r="F506" s="8" t="str">
        <f>"4401030"</f>
        <v>4401030</v>
      </c>
      <c r="G506" s="2" t="s">
        <v>2275</v>
      </c>
      <c r="H506" s="2" t="s">
        <v>2277</v>
      </c>
      <c r="I506" s="8">
        <v>62122</v>
      </c>
      <c r="J506" s="2" t="s">
        <v>2278</v>
      </c>
      <c r="K506" s="8">
        <v>2321022771</v>
      </c>
      <c r="L506" s="5" t="s">
        <v>2276</v>
      </c>
    </row>
    <row r="507" spans="1:12" ht="27" customHeight="1" x14ac:dyDescent="0.25">
      <c r="A507" s="2" t="s">
        <v>2048</v>
      </c>
      <c r="B507" s="2" t="s">
        <v>2049</v>
      </c>
      <c r="C507" s="2" t="s">
        <v>2049</v>
      </c>
      <c r="D507" s="2" t="s">
        <v>13</v>
      </c>
      <c r="E507" s="2" t="s">
        <v>14</v>
      </c>
      <c r="F507" s="8" t="str">
        <f>"4401031"</f>
        <v>4401031</v>
      </c>
      <c r="G507" s="2" t="s">
        <v>2264</v>
      </c>
      <c r="H507" s="2" t="s">
        <v>2266</v>
      </c>
      <c r="I507" s="8">
        <v>62125</v>
      </c>
      <c r="J507" s="2" t="s">
        <v>2267</v>
      </c>
      <c r="K507" s="8">
        <v>2321035141</v>
      </c>
      <c r="L507" s="5" t="s">
        <v>2265</v>
      </c>
    </row>
    <row r="508" spans="1:12" ht="27" customHeight="1" x14ac:dyDescent="0.25">
      <c r="A508" s="2" t="s">
        <v>2048</v>
      </c>
      <c r="B508" s="2" t="s">
        <v>2049</v>
      </c>
      <c r="C508" s="2" t="s">
        <v>2049</v>
      </c>
      <c r="D508" s="2" t="s">
        <v>13</v>
      </c>
      <c r="E508" s="2" t="s">
        <v>14</v>
      </c>
      <c r="F508" s="8" t="str">
        <f>"4401040"</f>
        <v>4401040</v>
      </c>
      <c r="G508" s="2" t="s">
        <v>2210</v>
      </c>
      <c r="H508" s="2" t="s">
        <v>2212</v>
      </c>
      <c r="I508" s="8">
        <v>62121</v>
      </c>
      <c r="J508" s="2" t="s">
        <v>2213</v>
      </c>
      <c r="K508" s="8">
        <v>2321022113</v>
      </c>
      <c r="L508" s="5" t="s">
        <v>2211</v>
      </c>
    </row>
    <row r="509" spans="1:12" ht="27" customHeight="1" x14ac:dyDescent="0.25">
      <c r="A509" s="2" t="s">
        <v>2048</v>
      </c>
      <c r="B509" s="2" t="s">
        <v>2049</v>
      </c>
      <c r="C509" s="2" t="s">
        <v>2049</v>
      </c>
      <c r="D509" s="2" t="s">
        <v>13</v>
      </c>
      <c r="E509" s="2" t="s">
        <v>14</v>
      </c>
      <c r="F509" s="8" t="str">
        <f>"4401050"</f>
        <v>4401050</v>
      </c>
      <c r="G509" s="2" t="s">
        <v>2230</v>
      </c>
      <c r="H509" s="2" t="s">
        <v>2232</v>
      </c>
      <c r="I509" s="8">
        <v>62124</v>
      </c>
      <c r="J509" s="2" t="s">
        <v>2233</v>
      </c>
      <c r="K509" s="8">
        <v>2321055728</v>
      </c>
      <c r="L509" s="5" t="s">
        <v>2231</v>
      </c>
    </row>
    <row r="510" spans="1:12" ht="27" customHeight="1" x14ac:dyDescent="0.25">
      <c r="A510" s="2" t="s">
        <v>2048</v>
      </c>
      <c r="B510" s="2" t="s">
        <v>2078</v>
      </c>
      <c r="C510" s="2" t="s">
        <v>2078</v>
      </c>
      <c r="D510" s="2" t="s">
        <v>13</v>
      </c>
      <c r="E510" s="2" t="s">
        <v>14</v>
      </c>
      <c r="F510" s="8" t="str">
        <f>"4435001"</f>
        <v>4435001</v>
      </c>
      <c r="G510" s="2" t="s">
        <v>2309</v>
      </c>
      <c r="H510" s="2" t="s">
        <v>2311</v>
      </c>
      <c r="I510" s="8">
        <v>62051</v>
      </c>
      <c r="J510" s="2" t="s">
        <v>2312</v>
      </c>
      <c r="K510" s="8">
        <v>2321091436</v>
      </c>
      <c r="L510" s="5" t="s">
        <v>2310</v>
      </c>
    </row>
    <row r="511" spans="1:12" ht="27" customHeight="1" x14ac:dyDescent="0.25">
      <c r="A511" s="2" t="s">
        <v>2048</v>
      </c>
      <c r="B511" s="2" t="s">
        <v>2057</v>
      </c>
      <c r="C511" s="2" t="s">
        <v>2083</v>
      </c>
      <c r="D511" s="2" t="s">
        <v>13</v>
      </c>
      <c r="E511" s="2" t="s">
        <v>14</v>
      </c>
      <c r="F511" s="8" t="str">
        <f>"4412010"</f>
        <v>4412010</v>
      </c>
      <c r="G511" s="2" t="s">
        <v>2234</v>
      </c>
      <c r="H511" s="2" t="s">
        <v>2086</v>
      </c>
      <c r="I511" s="8">
        <v>62300</v>
      </c>
      <c r="J511" s="2" t="s">
        <v>2236</v>
      </c>
      <c r="K511" s="8">
        <v>2323031562</v>
      </c>
      <c r="L511" s="5" t="s">
        <v>2235</v>
      </c>
    </row>
    <row r="512" spans="1:12" ht="27" customHeight="1" x14ac:dyDescent="0.25">
      <c r="A512" s="2" t="s">
        <v>2048</v>
      </c>
      <c r="B512" s="2" t="s">
        <v>2111</v>
      </c>
      <c r="C512" s="2" t="s">
        <v>2111</v>
      </c>
      <c r="D512" s="2" t="s">
        <v>13</v>
      </c>
      <c r="E512" s="2" t="s">
        <v>14</v>
      </c>
      <c r="F512" s="8" t="str">
        <f>"4406020"</f>
        <v>4406020</v>
      </c>
      <c r="G512" s="2" t="s">
        <v>2260</v>
      </c>
      <c r="H512" s="2" t="s">
        <v>2262</v>
      </c>
      <c r="I512" s="8">
        <v>62200</v>
      </c>
      <c r="J512" s="2" t="s">
        <v>2263</v>
      </c>
      <c r="K512" s="8">
        <v>2322061260</v>
      </c>
      <c r="L512" s="5" t="s">
        <v>2261</v>
      </c>
    </row>
    <row r="513" spans="1:12" ht="27" customHeight="1" x14ac:dyDescent="0.25">
      <c r="A513" s="2" t="s">
        <v>2048</v>
      </c>
      <c r="B513" s="2" t="s">
        <v>2097</v>
      </c>
      <c r="C513" s="2" t="s">
        <v>2097</v>
      </c>
      <c r="D513" s="2" t="s">
        <v>13</v>
      </c>
      <c r="E513" s="2" t="s">
        <v>14</v>
      </c>
      <c r="F513" s="8" t="str">
        <f>"4422010"</f>
        <v>4422010</v>
      </c>
      <c r="G513" s="2" t="s">
        <v>2249</v>
      </c>
      <c r="H513" s="2" t="s">
        <v>2251</v>
      </c>
      <c r="I513" s="8">
        <v>62042</v>
      </c>
      <c r="J513" s="2" t="s">
        <v>2252</v>
      </c>
      <c r="K513" s="8">
        <v>2324051312</v>
      </c>
      <c r="L513" s="5" t="s">
        <v>2250</v>
      </c>
    </row>
    <row r="514" spans="1:12" ht="27" customHeight="1" x14ac:dyDescent="0.25">
      <c r="A514" s="2" t="s">
        <v>2048</v>
      </c>
      <c r="B514" s="2" t="s">
        <v>2050</v>
      </c>
      <c r="C514" s="2" t="s">
        <v>2050</v>
      </c>
      <c r="D514" s="2" t="s">
        <v>13</v>
      </c>
      <c r="E514" s="2" t="s">
        <v>14</v>
      </c>
      <c r="F514" s="8" t="str">
        <f>"4403010"</f>
        <v>4403010</v>
      </c>
      <c r="G514" s="2" t="s">
        <v>2182</v>
      </c>
      <c r="H514" s="2" t="s">
        <v>2184</v>
      </c>
      <c r="I514" s="8">
        <v>62400</v>
      </c>
      <c r="J514" s="2" t="s">
        <v>2185</v>
      </c>
      <c r="K514" s="8">
        <v>2325022288</v>
      </c>
      <c r="L514" s="5" t="s">
        <v>2183</v>
      </c>
    </row>
    <row r="515" spans="1:12" ht="27" customHeight="1" x14ac:dyDescent="0.25">
      <c r="A515" s="2" t="s">
        <v>2048</v>
      </c>
      <c r="B515" s="2" t="s">
        <v>2057</v>
      </c>
      <c r="C515" s="2" t="s">
        <v>2058</v>
      </c>
      <c r="D515" s="2" t="s">
        <v>13</v>
      </c>
      <c r="E515" s="2" t="s">
        <v>14</v>
      </c>
      <c r="F515" s="8" t="str">
        <f>"4404010"</f>
        <v>4404010</v>
      </c>
      <c r="G515" s="2" t="s">
        <v>2194</v>
      </c>
      <c r="H515" s="2" t="s">
        <v>2196</v>
      </c>
      <c r="I515" s="8">
        <v>62055</v>
      </c>
      <c r="J515" s="2" t="s">
        <v>2197</v>
      </c>
      <c r="K515" s="8">
        <v>2327022137</v>
      </c>
      <c r="L515" s="5" t="s">
        <v>2195</v>
      </c>
    </row>
    <row r="516" spans="1:12" ht="27" customHeight="1" x14ac:dyDescent="0.25">
      <c r="A516" s="2" t="s">
        <v>2048</v>
      </c>
      <c r="B516" s="2" t="s">
        <v>2050</v>
      </c>
      <c r="C516" s="2" t="s">
        <v>2050</v>
      </c>
      <c r="D516" s="2" t="s">
        <v>13</v>
      </c>
      <c r="E516" s="2" t="s">
        <v>14</v>
      </c>
      <c r="F516" s="8" t="str">
        <f>"4423010"</f>
        <v>4423010</v>
      </c>
      <c r="G516" s="2" t="s">
        <v>2206</v>
      </c>
      <c r="H516" s="2" t="s">
        <v>2208</v>
      </c>
      <c r="I516" s="8">
        <v>62400</v>
      </c>
      <c r="J516" s="2" t="s">
        <v>2209</v>
      </c>
      <c r="K516" s="8">
        <v>2325023229</v>
      </c>
      <c r="L516" s="5" t="s">
        <v>2207</v>
      </c>
    </row>
    <row r="517" spans="1:12" ht="27" customHeight="1" x14ac:dyDescent="0.25">
      <c r="A517" s="2" t="s">
        <v>2048</v>
      </c>
      <c r="B517" s="2" t="s">
        <v>2049</v>
      </c>
      <c r="C517" s="2" t="s">
        <v>2214</v>
      </c>
      <c r="D517" s="2" t="s">
        <v>13</v>
      </c>
      <c r="E517" s="2" t="s">
        <v>14</v>
      </c>
      <c r="F517" s="8" t="str">
        <f>"4406060"</f>
        <v>4406060</v>
      </c>
      <c r="G517" s="2" t="s">
        <v>2215</v>
      </c>
      <c r="H517" s="2" t="s">
        <v>2217</v>
      </c>
      <c r="I517" s="8">
        <v>62100</v>
      </c>
      <c r="J517" s="2" t="s">
        <v>2218</v>
      </c>
      <c r="K517" s="8">
        <v>2321050196</v>
      </c>
      <c r="L517" s="5" t="s">
        <v>2216</v>
      </c>
    </row>
    <row r="518" spans="1:12" ht="27" customHeight="1" x14ac:dyDescent="0.25">
      <c r="A518" s="2" t="s">
        <v>2048</v>
      </c>
      <c r="B518" s="2" t="s">
        <v>2057</v>
      </c>
      <c r="C518" s="2" t="s">
        <v>2058</v>
      </c>
      <c r="D518" s="2" t="s">
        <v>13</v>
      </c>
      <c r="E518" s="2" t="s">
        <v>14</v>
      </c>
      <c r="F518" s="8" t="str">
        <f>"4404020"</f>
        <v>4404020</v>
      </c>
      <c r="G518" s="2" t="s">
        <v>2069</v>
      </c>
      <c r="H518" s="2" t="s">
        <v>2071</v>
      </c>
      <c r="I518" s="8">
        <v>62055</v>
      </c>
      <c r="J518" s="2" t="s">
        <v>2072</v>
      </c>
      <c r="K518" s="8">
        <v>2327031212</v>
      </c>
      <c r="L518" s="5" t="s">
        <v>2070</v>
      </c>
    </row>
    <row r="519" spans="1:12" ht="27" customHeight="1" x14ac:dyDescent="0.25">
      <c r="A519" s="2" t="s">
        <v>2048</v>
      </c>
      <c r="B519" s="2" t="s">
        <v>2111</v>
      </c>
      <c r="C519" s="2" t="s">
        <v>2152</v>
      </c>
      <c r="D519" s="2" t="s">
        <v>13</v>
      </c>
      <c r="E519" s="2" t="s">
        <v>14</v>
      </c>
      <c r="F519" s="8" t="str">
        <f>"4415010"</f>
        <v>4415010</v>
      </c>
      <c r="G519" s="2" t="s">
        <v>2253</v>
      </c>
      <c r="H519" s="2" t="s">
        <v>2155</v>
      </c>
      <c r="I519" s="8">
        <v>62049</v>
      </c>
      <c r="J519" s="2" t="s">
        <v>2255</v>
      </c>
      <c r="K519" s="8">
        <v>2322031220</v>
      </c>
      <c r="L519" s="5" t="s">
        <v>2254</v>
      </c>
    </row>
    <row r="520" spans="1:12" ht="27" customHeight="1" x14ac:dyDescent="0.25">
      <c r="A520" s="2" t="s">
        <v>2048</v>
      </c>
      <c r="B520" s="2" t="s">
        <v>2097</v>
      </c>
      <c r="C520" s="2" t="s">
        <v>2097</v>
      </c>
      <c r="D520" s="2" t="s">
        <v>13</v>
      </c>
      <c r="E520" s="2" t="s">
        <v>14</v>
      </c>
      <c r="F520" s="8" t="str">
        <f>"4405010"</f>
        <v>4405010</v>
      </c>
      <c r="G520" s="2" t="s">
        <v>2256</v>
      </c>
      <c r="H520" s="2" t="s">
        <v>2258</v>
      </c>
      <c r="I520" s="8">
        <v>62042</v>
      </c>
      <c r="J520" s="2" t="s">
        <v>2259</v>
      </c>
      <c r="K520" s="8">
        <v>2324022030</v>
      </c>
      <c r="L520" s="5" t="s">
        <v>2257</v>
      </c>
    </row>
    <row r="521" spans="1:12" ht="27" customHeight="1" x14ac:dyDescent="0.25">
      <c r="A521" s="2" t="s">
        <v>2048</v>
      </c>
      <c r="B521" s="2" t="s">
        <v>2057</v>
      </c>
      <c r="C521" s="2" t="s">
        <v>2083</v>
      </c>
      <c r="D521" s="2" t="s">
        <v>13</v>
      </c>
      <c r="E521" s="2" t="s">
        <v>14</v>
      </c>
      <c r="F521" s="8" t="str">
        <f>"4410010"</f>
        <v>4410010</v>
      </c>
      <c r="G521" s="2" t="s">
        <v>2226</v>
      </c>
      <c r="H521" s="2" t="s">
        <v>2228</v>
      </c>
      <c r="I521" s="8">
        <v>62043</v>
      </c>
      <c r="J521" s="2" t="s">
        <v>2229</v>
      </c>
      <c r="K521" s="8">
        <v>2323031286</v>
      </c>
      <c r="L521" s="5" t="s">
        <v>2227</v>
      </c>
    </row>
    <row r="522" spans="1:12" ht="27" customHeight="1" x14ac:dyDescent="0.25">
      <c r="A522" s="2" t="s">
        <v>2048</v>
      </c>
      <c r="B522" s="2" t="s">
        <v>2078</v>
      </c>
      <c r="C522" s="2" t="s">
        <v>2078</v>
      </c>
      <c r="D522" s="2" t="s">
        <v>13</v>
      </c>
      <c r="E522" s="2" t="s">
        <v>14</v>
      </c>
      <c r="F522" s="8" t="str">
        <f>"4426010"</f>
        <v>4426010</v>
      </c>
      <c r="G522" s="2" t="s">
        <v>2079</v>
      </c>
      <c r="H522" s="2" t="s">
        <v>2081</v>
      </c>
      <c r="I522" s="8">
        <v>62500</v>
      </c>
      <c r="J522" s="2" t="s">
        <v>2082</v>
      </c>
      <c r="K522" s="8">
        <v>2321091563</v>
      </c>
      <c r="L522" s="5" t="s">
        <v>2080</v>
      </c>
    </row>
    <row r="523" spans="1:12" ht="27" customHeight="1" x14ac:dyDescent="0.25">
      <c r="A523" s="2" t="s">
        <v>2048</v>
      </c>
      <c r="B523" s="2" t="s">
        <v>2146</v>
      </c>
      <c r="C523" s="2" t="s">
        <v>2146</v>
      </c>
      <c r="D523" s="2" t="s">
        <v>13</v>
      </c>
      <c r="E523" s="2" t="s">
        <v>14</v>
      </c>
      <c r="F523" s="8" t="str">
        <f>"4424010"</f>
        <v>4424010</v>
      </c>
      <c r="G523" s="2" t="s">
        <v>2237</v>
      </c>
      <c r="H523" s="2" t="s">
        <v>2239</v>
      </c>
      <c r="I523" s="8">
        <v>62041</v>
      </c>
      <c r="J523" s="2" t="s">
        <v>2240</v>
      </c>
      <c r="K523" s="8">
        <v>2324093207</v>
      </c>
      <c r="L523" s="5" t="s">
        <v>2238</v>
      </c>
    </row>
    <row r="524" spans="1:12" ht="27" customHeight="1" x14ac:dyDescent="0.25">
      <c r="A524" s="2" t="s">
        <v>2048</v>
      </c>
      <c r="B524" s="2" t="s">
        <v>2146</v>
      </c>
      <c r="C524" s="2" t="s">
        <v>2244</v>
      </c>
      <c r="D524" s="2" t="s">
        <v>13</v>
      </c>
      <c r="E524" s="2" t="s">
        <v>14</v>
      </c>
      <c r="F524" s="8" t="str">
        <f>"4407010"</f>
        <v>4407010</v>
      </c>
      <c r="G524" s="2" t="s">
        <v>2245</v>
      </c>
      <c r="H524" s="2" t="s">
        <v>2247</v>
      </c>
      <c r="I524" s="8">
        <v>62047</v>
      </c>
      <c r="J524" s="2" t="s">
        <v>2248</v>
      </c>
      <c r="K524" s="8">
        <v>2324061217</v>
      </c>
      <c r="L524" s="5" t="s">
        <v>2246</v>
      </c>
    </row>
    <row r="525" spans="1:12" ht="27" customHeight="1" x14ac:dyDescent="0.25">
      <c r="A525" s="2" t="s">
        <v>2048</v>
      </c>
      <c r="B525" s="2" t="s">
        <v>2057</v>
      </c>
      <c r="C525" s="2" t="s">
        <v>2063</v>
      </c>
      <c r="D525" s="2" t="s">
        <v>13</v>
      </c>
      <c r="E525" s="2" t="s">
        <v>14</v>
      </c>
      <c r="F525" s="8" t="str">
        <f>"4409010"</f>
        <v>4409010</v>
      </c>
      <c r="G525" s="2" t="s">
        <v>2279</v>
      </c>
      <c r="H525" s="2" t="s">
        <v>2281</v>
      </c>
      <c r="I525" s="8">
        <v>62300</v>
      </c>
      <c r="J525" s="2" t="s">
        <v>2282</v>
      </c>
      <c r="K525" s="8">
        <v>2323022239</v>
      </c>
      <c r="L525" s="5" t="s">
        <v>2280</v>
      </c>
    </row>
    <row r="526" spans="1:12" ht="27" customHeight="1" x14ac:dyDescent="0.25">
      <c r="A526" s="2" t="s">
        <v>2048</v>
      </c>
      <c r="B526" s="2" t="s">
        <v>2050</v>
      </c>
      <c r="C526" s="2" t="s">
        <v>2073</v>
      </c>
      <c r="D526" s="2" t="s">
        <v>13</v>
      </c>
      <c r="E526" s="2" t="s">
        <v>14</v>
      </c>
      <c r="F526" s="8" t="str">
        <f>"4411010"</f>
        <v>4411010</v>
      </c>
      <c r="G526" s="2" t="s">
        <v>2074</v>
      </c>
      <c r="H526" s="2" t="s">
        <v>2076</v>
      </c>
      <c r="I526" s="8">
        <v>62500</v>
      </c>
      <c r="J526" s="2" t="s">
        <v>2077</v>
      </c>
      <c r="K526" s="8">
        <v>2321099120</v>
      </c>
      <c r="L526" s="5" t="s">
        <v>2075</v>
      </c>
    </row>
    <row r="527" spans="1:12" ht="27" customHeight="1" x14ac:dyDescent="0.25">
      <c r="A527" s="2" t="s">
        <v>2048</v>
      </c>
      <c r="B527" s="2" t="s">
        <v>2049</v>
      </c>
      <c r="C527" s="2" t="s">
        <v>2129</v>
      </c>
      <c r="D527" s="2" t="s">
        <v>13</v>
      </c>
      <c r="E527" s="2" t="s">
        <v>14</v>
      </c>
      <c r="F527" s="8" t="str">
        <f>"4425010"</f>
        <v>4425010</v>
      </c>
      <c r="G527" s="2" t="s">
        <v>2186</v>
      </c>
      <c r="H527" s="2" t="s">
        <v>2188</v>
      </c>
      <c r="I527" s="8">
        <v>62100</v>
      </c>
      <c r="J527" s="2" t="s">
        <v>2189</v>
      </c>
      <c r="K527" s="8">
        <v>2321041555</v>
      </c>
      <c r="L527" s="5" t="s">
        <v>2187</v>
      </c>
    </row>
    <row r="528" spans="1:12" ht="27" customHeight="1" x14ac:dyDescent="0.25">
      <c r="A528" s="2" t="s">
        <v>2048</v>
      </c>
      <c r="B528" s="2" t="s">
        <v>2050</v>
      </c>
      <c r="C528" s="2" t="s">
        <v>2202</v>
      </c>
      <c r="D528" s="2" t="s">
        <v>13</v>
      </c>
      <c r="E528" s="2" t="s">
        <v>14</v>
      </c>
      <c r="F528" s="8" t="str">
        <f>"4414010"</f>
        <v>4414010</v>
      </c>
      <c r="G528" s="2" t="s">
        <v>2203</v>
      </c>
      <c r="H528" s="2" t="s">
        <v>2205</v>
      </c>
      <c r="I528" s="8">
        <v>62400</v>
      </c>
      <c r="J528" s="2" t="s">
        <v>2072</v>
      </c>
      <c r="K528" s="8">
        <v>2321086209</v>
      </c>
      <c r="L528" s="5" t="s">
        <v>2204</v>
      </c>
    </row>
    <row r="529" spans="1:12" ht="27" customHeight="1" x14ac:dyDescent="0.25">
      <c r="A529" s="2" t="s">
        <v>2048</v>
      </c>
      <c r="B529" s="2" t="s">
        <v>2097</v>
      </c>
      <c r="C529" s="2" t="s">
        <v>2169</v>
      </c>
      <c r="D529" s="2" t="s">
        <v>13</v>
      </c>
      <c r="E529" s="2" t="s">
        <v>14</v>
      </c>
      <c r="F529" s="8" t="str">
        <f>"4402010"</f>
        <v>4402010</v>
      </c>
      <c r="G529" s="2" t="s">
        <v>2219</v>
      </c>
      <c r="H529" s="2" t="s">
        <v>2221</v>
      </c>
      <c r="I529" s="8">
        <v>62042</v>
      </c>
      <c r="J529" s="2" t="s">
        <v>2222</v>
      </c>
      <c r="K529" s="8">
        <v>2324031213</v>
      </c>
      <c r="L529" s="5" t="s">
        <v>2220</v>
      </c>
    </row>
    <row r="530" spans="1:12" ht="26.25" customHeight="1" x14ac:dyDescent="0.25">
      <c r="A530" s="2" t="s">
        <v>2048</v>
      </c>
      <c r="B530" s="2" t="s">
        <v>2078</v>
      </c>
      <c r="C530" s="2" t="s">
        <v>2106</v>
      </c>
      <c r="D530" s="2" t="s">
        <v>13</v>
      </c>
      <c r="E530" s="2" t="s">
        <v>14</v>
      </c>
      <c r="F530" s="8" t="str">
        <f>"4418010"</f>
        <v>4418010</v>
      </c>
      <c r="G530" s="2" t="s">
        <v>2268</v>
      </c>
      <c r="H530" s="2" t="s">
        <v>2270</v>
      </c>
      <c r="I530" s="8">
        <v>62500</v>
      </c>
      <c r="J530" s="2" t="s">
        <v>2056</v>
      </c>
      <c r="K530" s="8">
        <v>2321031490</v>
      </c>
      <c r="L530" s="5" t="s">
        <v>2269</v>
      </c>
    </row>
    <row r="531" spans="1:12" ht="24.75" customHeight="1" x14ac:dyDescent="0.25">
      <c r="A531" s="2" t="s">
        <v>2048</v>
      </c>
      <c r="B531" s="2" t="s">
        <v>2111</v>
      </c>
      <c r="C531" s="2" t="s">
        <v>2112</v>
      </c>
      <c r="D531" s="2" t="s">
        <v>13</v>
      </c>
      <c r="E531" s="2" t="s">
        <v>14</v>
      </c>
      <c r="F531" s="8" t="str">
        <f>"4406010"</f>
        <v>4406010</v>
      </c>
      <c r="G531" s="2" t="s">
        <v>2223</v>
      </c>
      <c r="H531" s="2" t="s">
        <v>2180</v>
      </c>
      <c r="I531" s="8">
        <v>62200</v>
      </c>
      <c r="J531" s="2" t="s">
        <v>2225</v>
      </c>
      <c r="K531" s="8">
        <v>2322022220</v>
      </c>
      <c r="L531" s="5" t="s">
        <v>2224</v>
      </c>
    </row>
    <row r="532" spans="1:12" ht="32.25" customHeight="1" x14ac:dyDescent="0.25">
      <c r="A532" s="2" t="s">
        <v>2048</v>
      </c>
      <c r="B532" s="2" t="s">
        <v>2049</v>
      </c>
      <c r="C532" s="2" t="s">
        <v>2049</v>
      </c>
      <c r="D532" s="2" t="s">
        <v>13</v>
      </c>
      <c r="E532" s="2" t="s">
        <v>374</v>
      </c>
      <c r="F532" s="8" t="str">
        <f>"4401065"</f>
        <v>4401065</v>
      </c>
      <c r="G532" s="2" t="s">
        <v>2298</v>
      </c>
      <c r="H532" s="2" t="s">
        <v>2300</v>
      </c>
      <c r="I532" s="8">
        <v>62124</v>
      </c>
      <c r="J532" s="2" t="s">
        <v>2301</v>
      </c>
      <c r="K532" s="8">
        <v>2321035353</v>
      </c>
      <c r="L532" s="5" t="s">
        <v>2299</v>
      </c>
    </row>
    <row r="533" spans="1:12" ht="32.25" customHeight="1" x14ac:dyDescent="0.25">
      <c r="A533" s="2" t="s">
        <v>2048</v>
      </c>
      <c r="B533" s="2" t="s">
        <v>2049</v>
      </c>
      <c r="C533" s="2" t="s">
        <v>2049</v>
      </c>
      <c r="D533" s="2" t="s">
        <v>508</v>
      </c>
      <c r="E533" s="2" t="s">
        <v>509</v>
      </c>
      <c r="F533" s="8" t="str">
        <f>"4441001"</f>
        <v>4441001</v>
      </c>
      <c r="G533" s="2" t="s">
        <v>2283</v>
      </c>
      <c r="H533" s="2" t="s">
        <v>2285</v>
      </c>
      <c r="I533" s="8">
        <v>62100</v>
      </c>
      <c r="J533" s="2" t="s">
        <v>2286</v>
      </c>
      <c r="K533" s="8">
        <v>2321098081</v>
      </c>
      <c r="L533" s="5" t="s">
        <v>2284</v>
      </c>
    </row>
    <row r="534" spans="1:12" ht="30" x14ac:dyDescent="0.25">
      <c r="A534" s="2" t="s">
        <v>2048</v>
      </c>
      <c r="B534" s="2" t="s">
        <v>2049</v>
      </c>
      <c r="C534" s="2" t="s">
        <v>2049</v>
      </c>
      <c r="D534" s="2" t="s">
        <v>61</v>
      </c>
      <c r="E534" s="2" t="s">
        <v>85</v>
      </c>
      <c r="F534" s="8" t="str">
        <f>"4450135"</f>
        <v>4450135</v>
      </c>
      <c r="G534" s="2" t="s">
        <v>2157</v>
      </c>
      <c r="H534" s="2" t="s">
        <v>2159</v>
      </c>
      <c r="I534" s="8">
        <v>62100</v>
      </c>
      <c r="J534" s="2" t="s">
        <v>2160</v>
      </c>
      <c r="K534" s="8">
        <v>2321050762</v>
      </c>
      <c r="L534" s="5" t="s">
        <v>2158</v>
      </c>
    </row>
    <row r="535" spans="1:12" ht="30" x14ac:dyDescent="0.25">
      <c r="A535" s="2" t="s">
        <v>2048</v>
      </c>
      <c r="B535" s="2" t="s">
        <v>2049</v>
      </c>
      <c r="C535" s="2" t="s">
        <v>2049</v>
      </c>
      <c r="D535" s="2" t="s">
        <v>61</v>
      </c>
      <c r="E535" s="2" t="s">
        <v>62</v>
      </c>
      <c r="F535" s="8" t="str">
        <f>"4440090"</f>
        <v>4440090</v>
      </c>
      <c r="G535" s="2" t="s">
        <v>2088</v>
      </c>
      <c r="H535" s="2" t="s">
        <v>2090</v>
      </c>
      <c r="I535" s="8">
        <v>62100</v>
      </c>
      <c r="J535" s="2" t="s">
        <v>2091</v>
      </c>
      <c r="K535" s="8">
        <v>2321050760</v>
      </c>
      <c r="L535" s="5" t="s">
        <v>2089</v>
      </c>
    </row>
    <row r="536" spans="1:12" ht="30" x14ac:dyDescent="0.25">
      <c r="A536" s="2" t="s">
        <v>2048</v>
      </c>
      <c r="B536" s="2" t="s">
        <v>2049</v>
      </c>
      <c r="C536" s="2" t="s">
        <v>2049</v>
      </c>
      <c r="D536" s="2" t="s">
        <v>61</v>
      </c>
      <c r="E536" s="2" t="s">
        <v>62</v>
      </c>
      <c r="F536" s="8" t="str">
        <f>"4440092"</f>
        <v>4440092</v>
      </c>
      <c r="G536" s="2" t="s">
        <v>2241</v>
      </c>
      <c r="H536" s="2" t="s">
        <v>2092</v>
      </c>
      <c r="I536" s="8">
        <v>62125</v>
      </c>
      <c r="J536" s="2" t="s">
        <v>2243</v>
      </c>
      <c r="K536" s="8">
        <v>2321039906</v>
      </c>
      <c r="L536" s="5" t="s">
        <v>2242</v>
      </c>
    </row>
    <row r="537" spans="1:12" ht="30" x14ac:dyDescent="0.25">
      <c r="A537" s="2" t="s">
        <v>2048</v>
      </c>
      <c r="B537" s="2" t="s">
        <v>2050</v>
      </c>
      <c r="C537" s="2" t="s">
        <v>2050</v>
      </c>
      <c r="D537" s="2" t="s">
        <v>61</v>
      </c>
      <c r="E537" s="2" t="s">
        <v>62</v>
      </c>
      <c r="F537" s="8" t="str">
        <f>"4450140"</f>
        <v>4450140</v>
      </c>
      <c r="G537" s="2" t="s">
        <v>2306</v>
      </c>
      <c r="H537" s="2" t="s">
        <v>2053</v>
      </c>
      <c r="I537" s="8">
        <v>62400</v>
      </c>
      <c r="J537" s="2" t="s">
        <v>2308</v>
      </c>
      <c r="K537" s="8">
        <v>2325025817</v>
      </c>
      <c r="L537" s="5" t="s">
        <v>2307</v>
      </c>
    </row>
    <row r="538" spans="1:12" ht="30" x14ac:dyDescent="0.25">
      <c r="A538" s="2" t="s">
        <v>2048</v>
      </c>
      <c r="B538" s="2" t="s">
        <v>2057</v>
      </c>
      <c r="C538" s="2" t="s">
        <v>2058</v>
      </c>
      <c r="D538" s="2" t="s">
        <v>61</v>
      </c>
      <c r="E538" s="2" t="s">
        <v>62</v>
      </c>
      <c r="F538" s="8" t="str">
        <f>"4440130"</f>
        <v>4440130</v>
      </c>
      <c r="G538" s="2" t="s">
        <v>2093</v>
      </c>
      <c r="H538" s="2" t="s">
        <v>2095</v>
      </c>
      <c r="I538" s="8">
        <v>62053</v>
      </c>
      <c r="J538" s="2" t="s">
        <v>2096</v>
      </c>
      <c r="K538" s="8">
        <v>2327022020</v>
      </c>
      <c r="L538" s="5" t="s">
        <v>2094</v>
      </c>
    </row>
    <row r="539" spans="1:12" ht="30" x14ac:dyDescent="0.25">
      <c r="A539" s="2" t="s">
        <v>2048</v>
      </c>
      <c r="B539" s="2" t="s">
        <v>2097</v>
      </c>
      <c r="C539" s="2" t="s">
        <v>2097</v>
      </c>
      <c r="D539" s="2" t="s">
        <v>61</v>
      </c>
      <c r="E539" s="2" t="s">
        <v>62</v>
      </c>
      <c r="F539" s="8" t="str">
        <f>"4440110"</f>
        <v>4440110</v>
      </c>
      <c r="G539" s="2" t="s">
        <v>2098</v>
      </c>
      <c r="H539" s="2" t="s">
        <v>2100</v>
      </c>
      <c r="I539" s="8">
        <v>62042</v>
      </c>
      <c r="J539" s="2" t="s">
        <v>2101</v>
      </c>
      <c r="K539" s="8">
        <v>2324022540</v>
      </c>
      <c r="L539" s="5" t="s">
        <v>2099</v>
      </c>
    </row>
    <row r="540" spans="1:12" ht="30" x14ac:dyDescent="0.25">
      <c r="A540" s="2" t="s">
        <v>2048</v>
      </c>
      <c r="B540" s="2" t="s">
        <v>2111</v>
      </c>
      <c r="C540" s="2" t="s">
        <v>2112</v>
      </c>
      <c r="D540" s="2" t="s">
        <v>61</v>
      </c>
      <c r="E540" s="2" t="s">
        <v>62</v>
      </c>
      <c r="F540" s="8" t="str">
        <f>"4440100"</f>
        <v>4440100</v>
      </c>
      <c r="G540" s="2" t="s">
        <v>2117</v>
      </c>
      <c r="H540" s="2" t="s">
        <v>2115</v>
      </c>
      <c r="I540" s="8">
        <v>62200</v>
      </c>
      <c r="J540" s="2" t="s">
        <v>2119</v>
      </c>
      <c r="K540" s="8">
        <v>2322020000</v>
      </c>
      <c r="L540" s="5" t="s">
        <v>2118</v>
      </c>
    </row>
    <row r="541" spans="1:12" ht="30" x14ac:dyDescent="0.25">
      <c r="A541" s="2" t="s">
        <v>2048</v>
      </c>
      <c r="B541" s="2" t="s">
        <v>2057</v>
      </c>
      <c r="C541" s="2" t="s">
        <v>2063</v>
      </c>
      <c r="D541" s="2" t="s">
        <v>61</v>
      </c>
      <c r="E541" s="2" t="s">
        <v>62</v>
      </c>
      <c r="F541" s="8" t="str">
        <f>"4440120"</f>
        <v>4440120</v>
      </c>
      <c r="G541" s="2" t="s">
        <v>2125</v>
      </c>
      <c r="H541" s="2" t="s">
        <v>2127</v>
      </c>
      <c r="I541" s="8">
        <v>62300</v>
      </c>
      <c r="J541" s="2" t="s">
        <v>2128</v>
      </c>
      <c r="K541" s="8">
        <v>2323022730</v>
      </c>
      <c r="L541" s="5" t="s">
        <v>2126</v>
      </c>
    </row>
    <row r="542" spans="1:12" ht="30" x14ac:dyDescent="0.25">
      <c r="A542" s="2" t="s">
        <v>2048</v>
      </c>
      <c r="B542" s="2" t="s">
        <v>2049</v>
      </c>
      <c r="C542" s="2" t="s">
        <v>2049</v>
      </c>
      <c r="D542" s="2" t="s">
        <v>464</v>
      </c>
      <c r="E542" s="2" t="s">
        <v>580</v>
      </c>
      <c r="F542" s="8" t="str">
        <f>"4475075"</f>
        <v>4475075</v>
      </c>
      <c r="G542" s="2" t="s">
        <v>2313</v>
      </c>
      <c r="H542" s="2" t="s">
        <v>2315</v>
      </c>
      <c r="I542" s="8">
        <v>62110</v>
      </c>
      <c r="J542" s="2" t="s">
        <v>2316</v>
      </c>
      <c r="K542" s="8">
        <v>2321051111</v>
      </c>
      <c r="L542" s="5" t="s">
        <v>2314</v>
      </c>
    </row>
    <row r="543" spans="1:12" ht="30" x14ac:dyDescent="0.25">
      <c r="A543" s="2" t="s">
        <v>2048</v>
      </c>
      <c r="B543" s="2" t="s">
        <v>2078</v>
      </c>
      <c r="C543" s="2" t="s">
        <v>2078</v>
      </c>
      <c r="D543" s="2" t="s">
        <v>464</v>
      </c>
      <c r="E543" s="2" t="s">
        <v>514</v>
      </c>
      <c r="F543" s="8" t="str">
        <f>"4475070"</f>
        <v>4475070</v>
      </c>
      <c r="G543" s="2" t="s">
        <v>2287</v>
      </c>
      <c r="H543" s="2" t="s">
        <v>2289</v>
      </c>
      <c r="I543" s="8">
        <v>62110</v>
      </c>
      <c r="J543" s="2" t="s">
        <v>2290</v>
      </c>
      <c r="K543" s="8">
        <v>2321051111</v>
      </c>
      <c r="L543" s="5" t="s">
        <v>2288</v>
      </c>
    </row>
    <row r="544" spans="1:12" ht="30" x14ac:dyDescent="0.25">
      <c r="A544" s="2" t="s">
        <v>2048</v>
      </c>
      <c r="B544" s="2" t="s">
        <v>2049</v>
      </c>
      <c r="C544" s="2" t="s">
        <v>2049</v>
      </c>
      <c r="D544" s="2" t="s">
        <v>23</v>
      </c>
      <c r="E544" s="2" t="s">
        <v>29</v>
      </c>
      <c r="F544" s="8" t="str">
        <f>"4451010"</f>
        <v>4451010</v>
      </c>
      <c r="G544" s="2" t="s">
        <v>2134</v>
      </c>
      <c r="H544" s="2" t="s">
        <v>2136</v>
      </c>
      <c r="I544" s="8">
        <v>62122</v>
      </c>
      <c r="J544" s="2" t="s">
        <v>2137</v>
      </c>
      <c r="K544" s="8">
        <v>2321097780</v>
      </c>
      <c r="L544" s="5" t="s">
        <v>2135</v>
      </c>
    </row>
    <row r="545" spans="1:12" ht="30" x14ac:dyDescent="0.25">
      <c r="A545" s="2" t="s">
        <v>2048</v>
      </c>
      <c r="B545" s="2" t="s">
        <v>2049</v>
      </c>
      <c r="C545" s="2" t="s">
        <v>2049</v>
      </c>
      <c r="D545" s="2" t="s">
        <v>23</v>
      </c>
      <c r="E545" s="2" t="s">
        <v>29</v>
      </c>
      <c r="F545" s="8" t="str">
        <f>"4451020"</f>
        <v>4451020</v>
      </c>
      <c r="G545" s="2" t="s">
        <v>2161</v>
      </c>
      <c r="H545" s="2" t="s">
        <v>2163</v>
      </c>
      <c r="I545" s="8">
        <v>62125</v>
      </c>
      <c r="J545" s="2" t="s">
        <v>2164</v>
      </c>
      <c r="K545" s="8">
        <v>2321038222</v>
      </c>
      <c r="L545" s="5" t="s">
        <v>2162</v>
      </c>
    </row>
    <row r="546" spans="1:12" ht="30" x14ac:dyDescent="0.25">
      <c r="A546" s="2" t="s">
        <v>2048</v>
      </c>
      <c r="B546" s="2" t="s">
        <v>2049</v>
      </c>
      <c r="C546" s="2" t="s">
        <v>2049</v>
      </c>
      <c r="D546" s="2" t="s">
        <v>23</v>
      </c>
      <c r="E546" s="2" t="s">
        <v>29</v>
      </c>
      <c r="F546" s="8" t="str">
        <f>"4451030"</f>
        <v>4451030</v>
      </c>
      <c r="G546" s="2" t="s">
        <v>2142</v>
      </c>
      <c r="H546" s="2" t="s">
        <v>2144</v>
      </c>
      <c r="I546" s="8">
        <v>62124</v>
      </c>
      <c r="J546" s="2" t="s">
        <v>2145</v>
      </c>
      <c r="K546" s="8">
        <v>2321023584</v>
      </c>
      <c r="L546" s="5" t="s">
        <v>2143</v>
      </c>
    </row>
    <row r="547" spans="1:12" ht="30" x14ac:dyDescent="0.25">
      <c r="A547" s="2" t="s">
        <v>2048</v>
      </c>
      <c r="B547" s="2" t="s">
        <v>2049</v>
      </c>
      <c r="C547" s="2" t="s">
        <v>2049</v>
      </c>
      <c r="D547" s="2" t="s">
        <v>23</v>
      </c>
      <c r="E547" s="2" t="s">
        <v>29</v>
      </c>
      <c r="F547" s="8" t="str">
        <f>"4451031"</f>
        <v>4451031</v>
      </c>
      <c r="G547" s="2" t="s">
        <v>2120</v>
      </c>
      <c r="H547" s="2" t="s">
        <v>2122</v>
      </c>
      <c r="I547" s="8">
        <v>62125</v>
      </c>
      <c r="J547" s="2" t="s">
        <v>2123</v>
      </c>
      <c r="K547" s="8">
        <v>2321035750</v>
      </c>
      <c r="L547" s="5" t="s">
        <v>2121</v>
      </c>
    </row>
    <row r="548" spans="1:12" ht="30" x14ac:dyDescent="0.25">
      <c r="A548" s="2" t="s">
        <v>2048</v>
      </c>
      <c r="B548" s="2" t="s">
        <v>2049</v>
      </c>
      <c r="C548" s="2" t="s">
        <v>2049</v>
      </c>
      <c r="D548" s="2" t="s">
        <v>23</v>
      </c>
      <c r="E548" s="2" t="s">
        <v>29</v>
      </c>
      <c r="F548" s="8" t="str">
        <f>"4451040"</f>
        <v>4451040</v>
      </c>
      <c r="G548" s="2" t="s">
        <v>2271</v>
      </c>
      <c r="H548" s="2" t="s">
        <v>2273</v>
      </c>
      <c r="I548" s="8">
        <v>62121</v>
      </c>
      <c r="J548" s="2" t="s">
        <v>2274</v>
      </c>
      <c r="K548" s="8">
        <v>2321064662</v>
      </c>
      <c r="L548" s="5" t="s">
        <v>2272</v>
      </c>
    </row>
    <row r="549" spans="1:12" ht="30" x14ac:dyDescent="0.25">
      <c r="A549" s="2" t="s">
        <v>2048</v>
      </c>
      <c r="B549" s="2" t="s">
        <v>2097</v>
      </c>
      <c r="C549" s="2" t="s">
        <v>2169</v>
      </c>
      <c r="D549" s="2" t="s">
        <v>23</v>
      </c>
      <c r="E549" s="2" t="s">
        <v>29</v>
      </c>
      <c r="F549" s="8" t="str">
        <f>"4452010"</f>
        <v>4452010</v>
      </c>
      <c r="G549" s="2" t="s">
        <v>2170</v>
      </c>
      <c r="H549" s="2" t="s">
        <v>2172</v>
      </c>
      <c r="I549" s="8">
        <v>62042</v>
      </c>
      <c r="J549" s="2" t="s">
        <v>2173</v>
      </c>
      <c r="K549" s="8">
        <v>2324031400</v>
      </c>
      <c r="L549" s="5" t="s">
        <v>2171</v>
      </c>
    </row>
    <row r="550" spans="1:12" ht="30" x14ac:dyDescent="0.25">
      <c r="A550" s="2" t="s">
        <v>2048</v>
      </c>
      <c r="B550" s="2" t="s">
        <v>2057</v>
      </c>
      <c r="C550" s="2" t="s">
        <v>2083</v>
      </c>
      <c r="D550" s="2" t="s">
        <v>23</v>
      </c>
      <c r="E550" s="2" t="s">
        <v>29</v>
      </c>
      <c r="F550" s="8" t="str">
        <f>"4462010"</f>
        <v>4462010</v>
      </c>
      <c r="G550" s="2" t="s">
        <v>2084</v>
      </c>
      <c r="H550" s="2" t="s">
        <v>2086</v>
      </c>
      <c r="I550" s="8">
        <v>62043</v>
      </c>
      <c r="J550" s="2" t="s">
        <v>2087</v>
      </c>
      <c r="K550" s="8">
        <v>2323031333</v>
      </c>
      <c r="L550" s="5" t="s">
        <v>2085</v>
      </c>
    </row>
    <row r="551" spans="1:12" ht="30" x14ac:dyDescent="0.25">
      <c r="A551" s="2" t="s">
        <v>2048</v>
      </c>
      <c r="B551" s="2" t="s">
        <v>2050</v>
      </c>
      <c r="C551" s="2" t="s">
        <v>2050</v>
      </c>
      <c r="D551" s="2" t="s">
        <v>23</v>
      </c>
      <c r="E551" s="2" t="s">
        <v>29</v>
      </c>
      <c r="F551" s="8" t="str">
        <f>"4453010"</f>
        <v>4453010</v>
      </c>
      <c r="G551" s="2" t="s">
        <v>2051</v>
      </c>
      <c r="H551" s="2" t="s">
        <v>2054</v>
      </c>
      <c r="I551" s="8">
        <v>62400</v>
      </c>
      <c r="J551" s="2" t="s">
        <v>2055</v>
      </c>
      <c r="K551" s="8">
        <v>2325025590</v>
      </c>
      <c r="L551" s="5" t="s">
        <v>2052</v>
      </c>
    </row>
    <row r="552" spans="1:12" ht="30" x14ac:dyDescent="0.25">
      <c r="A552" s="2" t="s">
        <v>2048</v>
      </c>
      <c r="B552" s="2" t="s">
        <v>2111</v>
      </c>
      <c r="C552" s="2" t="s">
        <v>2152</v>
      </c>
      <c r="D552" s="2" t="s">
        <v>23</v>
      </c>
      <c r="E552" s="2" t="s">
        <v>29</v>
      </c>
      <c r="F552" s="8" t="str">
        <f>"4465010"</f>
        <v>4465010</v>
      </c>
      <c r="G552" s="2" t="s">
        <v>2153</v>
      </c>
      <c r="H552" s="2" t="s">
        <v>2155</v>
      </c>
      <c r="I552" s="8">
        <v>62049</v>
      </c>
      <c r="J552" s="2" t="s">
        <v>2156</v>
      </c>
      <c r="K552" s="8">
        <v>2322031247</v>
      </c>
      <c r="L552" s="5" t="s">
        <v>2154</v>
      </c>
    </row>
    <row r="553" spans="1:12" ht="30" x14ac:dyDescent="0.25">
      <c r="A553" s="2" t="s">
        <v>2048</v>
      </c>
      <c r="B553" s="2" t="s">
        <v>2097</v>
      </c>
      <c r="C553" s="2" t="s">
        <v>2097</v>
      </c>
      <c r="D553" s="2" t="s">
        <v>23</v>
      </c>
      <c r="E553" s="2" t="s">
        <v>29</v>
      </c>
      <c r="F553" s="8" t="str">
        <f>"4455010"</f>
        <v>4455010</v>
      </c>
      <c r="G553" s="2" t="s">
        <v>2138</v>
      </c>
      <c r="H553" s="2" t="s">
        <v>2140</v>
      </c>
      <c r="I553" s="8">
        <v>62042</v>
      </c>
      <c r="J553" s="2" t="s">
        <v>2141</v>
      </c>
      <c r="K553" s="8">
        <v>2324022204</v>
      </c>
      <c r="L553" s="5" t="s">
        <v>2139</v>
      </c>
    </row>
    <row r="554" spans="1:12" ht="30" x14ac:dyDescent="0.25">
      <c r="A554" s="2" t="s">
        <v>2048</v>
      </c>
      <c r="B554" s="2" t="s">
        <v>2078</v>
      </c>
      <c r="C554" s="2" t="s">
        <v>2106</v>
      </c>
      <c r="D554" s="2" t="s">
        <v>23</v>
      </c>
      <c r="E554" s="2" t="s">
        <v>29</v>
      </c>
      <c r="F554" s="8" t="str">
        <f>"4468010"</f>
        <v>4468010</v>
      </c>
      <c r="G554" s="2" t="s">
        <v>2107</v>
      </c>
      <c r="H554" s="2" t="s">
        <v>2109</v>
      </c>
      <c r="I554" s="8">
        <v>62500</v>
      </c>
      <c r="J554" s="2" t="s">
        <v>2110</v>
      </c>
      <c r="K554" s="8">
        <v>2321031301</v>
      </c>
      <c r="L554" s="5" t="s">
        <v>2108</v>
      </c>
    </row>
    <row r="555" spans="1:12" ht="30" x14ac:dyDescent="0.25">
      <c r="A555" s="2" t="s">
        <v>2048</v>
      </c>
      <c r="B555" s="2" t="s">
        <v>2111</v>
      </c>
      <c r="C555" s="2" t="s">
        <v>2112</v>
      </c>
      <c r="D555" s="2" t="s">
        <v>23</v>
      </c>
      <c r="E555" s="2" t="s">
        <v>29</v>
      </c>
      <c r="F555" s="8" t="str">
        <f>"4456010"</f>
        <v>4456010</v>
      </c>
      <c r="G555" s="2" t="s">
        <v>2178</v>
      </c>
      <c r="H555" s="2" t="s">
        <v>2180</v>
      </c>
      <c r="I555" s="8">
        <v>62200</v>
      </c>
      <c r="J555" s="2" t="s">
        <v>2181</v>
      </c>
      <c r="K555" s="8">
        <v>2322022492</v>
      </c>
      <c r="L555" s="5" t="s">
        <v>2179</v>
      </c>
    </row>
    <row r="556" spans="1:12" ht="30" x14ac:dyDescent="0.25">
      <c r="A556" s="2" t="s">
        <v>2048</v>
      </c>
      <c r="B556" s="2" t="s">
        <v>2078</v>
      </c>
      <c r="C556" s="2" t="s">
        <v>2078</v>
      </c>
      <c r="D556" s="2" t="s">
        <v>23</v>
      </c>
      <c r="E556" s="2" t="s">
        <v>29</v>
      </c>
      <c r="F556" s="8" t="str">
        <f>"4466010"</f>
        <v>4466010</v>
      </c>
      <c r="G556" s="2" t="s">
        <v>2102</v>
      </c>
      <c r="H556" s="2" t="s">
        <v>2104</v>
      </c>
      <c r="I556" s="8">
        <v>62048</v>
      </c>
      <c r="J556" s="2" t="s">
        <v>2105</v>
      </c>
      <c r="K556" s="8">
        <v>2321071317</v>
      </c>
      <c r="L556" s="5" t="s">
        <v>2103</v>
      </c>
    </row>
    <row r="557" spans="1:12" ht="30" x14ac:dyDescent="0.25">
      <c r="A557" s="2" t="s">
        <v>2048</v>
      </c>
      <c r="B557" s="2" t="s">
        <v>2049</v>
      </c>
      <c r="C557" s="2" t="s">
        <v>2064</v>
      </c>
      <c r="D557" s="2" t="s">
        <v>23</v>
      </c>
      <c r="E557" s="2" t="s">
        <v>29</v>
      </c>
      <c r="F557" s="8" t="str">
        <f>"4463010"</f>
        <v>4463010</v>
      </c>
      <c r="G557" s="2" t="s">
        <v>2065</v>
      </c>
      <c r="H557" s="2" t="s">
        <v>2067</v>
      </c>
      <c r="I557" s="8">
        <v>62100</v>
      </c>
      <c r="J557" s="2" t="s">
        <v>2068</v>
      </c>
      <c r="K557" s="8">
        <v>2321088388</v>
      </c>
      <c r="L557" s="5" t="s">
        <v>2066</v>
      </c>
    </row>
    <row r="558" spans="1:12" ht="30" x14ac:dyDescent="0.25">
      <c r="A558" s="2" t="s">
        <v>2048</v>
      </c>
      <c r="B558" s="2" t="s">
        <v>2146</v>
      </c>
      <c r="C558" s="2" t="s">
        <v>2147</v>
      </c>
      <c r="D558" s="2" t="s">
        <v>23</v>
      </c>
      <c r="E558" s="2" t="s">
        <v>29</v>
      </c>
      <c r="F558" s="8" t="str">
        <f>"4458010"</f>
        <v>4458010</v>
      </c>
      <c r="G558" s="2" t="s">
        <v>2148</v>
      </c>
      <c r="H558" s="2" t="s">
        <v>2150</v>
      </c>
      <c r="I558" s="8">
        <v>62041</v>
      </c>
      <c r="J558" s="2" t="s">
        <v>2151</v>
      </c>
      <c r="K558" s="8">
        <v>2324071429</v>
      </c>
      <c r="L558" s="5" t="s">
        <v>2149</v>
      </c>
    </row>
    <row r="559" spans="1:12" ht="30" x14ac:dyDescent="0.25">
      <c r="A559" s="2" t="s">
        <v>2048</v>
      </c>
      <c r="B559" s="2" t="s">
        <v>2057</v>
      </c>
      <c r="C559" s="2" t="s">
        <v>2063</v>
      </c>
      <c r="D559" s="2" t="s">
        <v>23</v>
      </c>
      <c r="E559" s="2" t="s">
        <v>29</v>
      </c>
      <c r="F559" s="8" t="str">
        <f>"4459010"</f>
        <v>4459010</v>
      </c>
      <c r="G559" s="2" t="s">
        <v>2165</v>
      </c>
      <c r="H559" s="2" t="s">
        <v>2167</v>
      </c>
      <c r="I559" s="8">
        <v>62300</v>
      </c>
      <c r="J559" s="2" t="s">
        <v>2168</v>
      </c>
      <c r="K559" s="8">
        <v>2323022581</v>
      </c>
      <c r="L559" s="5" t="s">
        <v>2166</v>
      </c>
    </row>
    <row r="560" spans="1:12" ht="30" x14ac:dyDescent="0.25">
      <c r="A560" s="2" t="s">
        <v>2048</v>
      </c>
      <c r="B560" s="2" t="s">
        <v>2049</v>
      </c>
      <c r="C560" s="2" t="s">
        <v>2129</v>
      </c>
      <c r="D560" s="2" t="s">
        <v>23</v>
      </c>
      <c r="E560" s="2" t="s">
        <v>29</v>
      </c>
      <c r="F560" s="8" t="str">
        <f>"4475060"</f>
        <v>4475060</v>
      </c>
      <c r="G560" s="2" t="s">
        <v>2130</v>
      </c>
      <c r="H560" s="2" t="s">
        <v>2132</v>
      </c>
      <c r="I560" s="8">
        <v>62100</v>
      </c>
      <c r="J560" s="2" t="s">
        <v>2133</v>
      </c>
      <c r="K560" s="8">
        <v>2321042800</v>
      </c>
      <c r="L560" s="5" t="s">
        <v>2131</v>
      </c>
    </row>
    <row r="561" spans="1:12" ht="30" x14ac:dyDescent="0.25">
      <c r="A561" s="2" t="s">
        <v>2048</v>
      </c>
      <c r="B561" s="2" t="s">
        <v>2057</v>
      </c>
      <c r="C561" s="2" t="s">
        <v>2058</v>
      </c>
      <c r="D561" s="2" t="s">
        <v>23</v>
      </c>
      <c r="E561" s="2" t="s">
        <v>29</v>
      </c>
      <c r="F561" s="8" t="str">
        <f>"4454010"</f>
        <v>4454010</v>
      </c>
      <c r="G561" s="2" t="s">
        <v>2059</v>
      </c>
      <c r="H561" s="2" t="s">
        <v>2061</v>
      </c>
      <c r="I561" s="8">
        <v>62055</v>
      </c>
      <c r="J561" s="2" t="s">
        <v>2062</v>
      </c>
      <c r="K561" s="8">
        <v>2327022365</v>
      </c>
      <c r="L561" s="5" t="s">
        <v>2060</v>
      </c>
    </row>
    <row r="562" spans="1:12" ht="25.5" customHeight="1" x14ac:dyDescent="0.25">
      <c r="A562" s="2" t="s">
        <v>2048</v>
      </c>
      <c r="B562" s="2" t="s">
        <v>2111</v>
      </c>
      <c r="C562" s="2" t="s">
        <v>2112</v>
      </c>
      <c r="D562" s="2" t="s">
        <v>69</v>
      </c>
      <c r="E562" s="2" t="s">
        <v>70</v>
      </c>
      <c r="F562" s="8" t="str">
        <f>"SEK047"</f>
        <v>SEK047</v>
      </c>
      <c r="G562" s="2" t="s">
        <v>2113</v>
      </c>
      <c r="H562" s="2" t="s">
        <v>2115</v>
      </c>
      <c r="I562" s="8">
        <v>62200</v>
      </c>
      <c r="J562" s="2" t="s">
        <v>2116</v>
      </c>
      <c r="K562" s="8">
        <v>2322020002</v>
      </c>
      <c r="L562" s="5" t="s">
        <v>2114</v>
      </c>
    </row>
    <row r="563" spans="1:12" ht="29.25" customHeight="1" x14ac:dyDescent="0.25">
      <c r="A563" s="2" t="s">
        <v>2048</v>
      </c>
      <c r="B563" s="2" t="s">
        <v>2057</v>
      </c>
      <c r="C563" s="2" t="s">
        <v>2063</v>
      </c>
      <c r="D563" s="2" t="s">
        <v>69</v>
      </c>
      <c r="E563" s="2" t="s">
        <v>70</v>
      </c>
      <c r="F563" s="8" t="str">
        <f>"SEK301"</f>
        <v>SEK301</v>
      </c>
      <c r="G563" s="2" t="s">
        <v>2198</v>
      </c>
      <c r="H563" s="2" t="s">
        <v>2200</v>
      </c>
      <c r="I563" s="8">
        <v>62300</v>
      </c>
      <c r="J563" s="2" t="s">
        <v>2201</v>
      </c>
      <c r="K563" s="8">
        <v>2323022733</v>
      </c>
      <c r="L563" s="5" t="s">
        <v>2199</v>
      </c>
    </row>
    <row r="564" spans="1:12" ht="29.25" customHeight="1" x14ac:dyDescent="0.25">
      <c r="A564" s="2" t="s">
        <v>2048</v>
      </c>
      <c r="B564" s="2" t="s">
        <v>2049</v>
      </c>
      <c r="C564" s="2" t="s">
        <v>2049</v>
      </c>
      <c r="D564" s="2" t="s">
        <v>69</v>
      </c>
      <c r="E564" s="2" t="s">
        <v>70</v>
      </c>
      <c r="F564" s="8" t="str">
        <f>"SEK048"</f>
        <v>SEK048</v>
      </c>
      <c r="G564" s="2" t="s">
        <v>2174</v>
      </c>
      <c r="H564" s="2" t="s">
        <v>2176</v>
      </c>
      <c r="I564" s="8">
        <v>62100</v>
      </c>
      <c r="J564" s="2" t="s">
        <v>2177</v>
      </c>
      <c r="K564" s="8">
        <v>2321050764</v>
      </c>
      <c r="L564" s="5" t="s">
        <v>2175</v>
      </c>
    </row>
    <row r="565" spans="1:12" ht="45" x14ac:dyDescent="0.25">
      <c r="A565" s="2" t="s">
        <v>2317</v>
      </c>
      <c r="B565" s="2" t="s">
        <v>2324</v>
      </c>
      <c r="C565" s="2" t="s">
        <v>2324</v>
      </c>
      <c r="D565" s="2" t="s">
        <v>13</v>
      </c>
      <c r="E565" s="2" t="s">
        <v>567</v>
      </c>
      <c r="F565" s="8" t="str">
        <f>"4970100"</f>
        <v>4970100</v>
      </c>
      <c r="G565" s="2" t="s">
        <v>2475</v>
      </c>
      <c r="H565" s="2" t="s">
        <v>2477</v>
      </c>
      <c r="I565" s="8">
        <v>63086</v>
      </c>
      <c r="J565" s="2" t="s">
        <v>2478</v>
      </c>
      <c r="K565" s="8">
        <v>2377023220</v>
      </c>
      <c r="L565" s="5" t="s">
        <v>2476</v>
      </c>
    </row>
    <row r="566" spans="1:12" ht="45" x14ac:dyDescent="0.25">
      <c r="A566" s="2" t="s">
        <v>2317</v>
      </c>
      <c r="B566" s="2" t="s">
        <v>2325</v>
      </c>
      <c r="C566" s="2" t="s">
        <v>2370</v>
      </c>
      <c r="D566" s="2" t="s">
        <v>13</v>
      </c>
      <c r="E566" s="2" t="s">
        <v>50</v>
      </c>
      <c r="F566" s="8" t="str">
        <f>"4944000"</f>
        <v>4944000</v>
      </c>
      <c r="G566" s="2" t="s">
        <v>2513</v>
      </c>
      <c r="H566" s="2" t="s">
        <v>2515</v>
      </c>
      <c r="I566" s="8">
        <v>63200</v>
      </c>
      <c r="J566" s="2" t="s">
        <v>613</v>
      </c>
      <c r="K566" s="8">
        <v>2373023598</v>
      </c>
      <c r="L566" s="5" t="s">
        <v>2514</v>
      </c>
    </row>
    <row r="567" spans="1:12" ht="30" x14ac:dyDescent="0.25">
      <c r="A567" s="2" t="s">
        <v>2317</v>
      </c>
      <c r="B567" s="2" t="s">
        <v>2324</v>
      </c>
      <c r="C567" s="2" t="s">
        <v>2324</v>
      </c>
      <c r="D567" s="2" t="s">
        <v>13</v>
      </c>
      <c r="E567" s="2" t="s">
        <v>303</v>
      </c>
      <c r="F567" s="8" t="str">
        <f>"4901015"</f>
        <v>4901015</v>
      </c>
      <c r="G567" s="2" t="s">
        <v>2408</v>
      </c>
      <c r="H567" s="2" t="s">
        <v>2368</v>
      </c>
      <c r="I567" s="8">
        <v>63100</v>
      </c>
      <c r="J567" s="2" t="s">
        <v>2410</v>
      </c>
      <c r="K567" s="8">
        <v>2371021732</v>
      </c>
      <c r="L567" s="5" t="s">
        <v>2409</v>
      </c>
    </row>
    <row r="568" spans="1:12" ht="30" x14ac:dyDescent="0.25">
      <c r="A568" s="2" t="s">
        <v>2317</v>
      </c>
      <c r="B568" s="2" t="s">
        <v>2325</v>
      </c>
      <c r="C568" s="2" t="s">
        <v>2370</v>
      </c>
      <c r="D568" s="2" t="s">
        <v>13</v>
      </c>
      <c r="E568" s="2" t="s">
        <v>14</v>
      </c>
      <c r="F568" s="8" t="str">
        <f>"4906010"</f>
        <v>4906010</v>
      </c>
      <c r="G568" s="2" t="s">
        <v>2423</v>
      </c>
      <c r="H568" s="2" t="s">
        <v>2425</v>
      </c>
      <c r="I568" s="8">
        <v>63200</v>
      </c>
      <c r="J568" s="2" t="s">
        <v>2426</v>
      </c>
      <c r="K568" s="8">
        <v>2373022256</v>
      </c>
      <c r="L568" s="5" t="s">
        <v>2424</v>
      </c>
    </row>
    <row r="569" spans="1:12" ht="30" x14ac:dyDescent="0.25">
      <c r="A569" s="2" t="s">
        <v>2317</v>
      </c>
      <c r="B569" s="2" t="s">
        <v>2324</v>
      </c>
      <c r="C569" s="2" t="s">
        <v>2324</v>
      </c>
      <c r="D569" s="2" t="s">
        <v>13</v>
      </c>
      <c r="E569" s="2" t="s">
        <v>14</v>
      </c>
      <c r="F569" s="8" t="str">
        <f>"4901010"</f>
        <v>4901010</v>
      </c>
      <c r="G569" s="2" t="s">
        <v>2447</v>
      </c>
      <c r="H569" s="2" t="s">
        <v>2449</v>
      </c>
      <c r="I569" s="8">
        <v>63100</v>
      </c>
      <c r="J569" s="2" t="s">
        <v>2450</v>
      </c>
      <c r="K569" s="8">
        <v>2371022354</v>
      </c>
      <c r="L569" s="5" t="s">
        <v>2448</v>
      </c>
    </row>
    <row r="570" spans="1:12" ht="30" x14ac:dyDescent="0.25">
      <c r="A570" s="2" t="s">
        <v>2317</v>
      </c>
      <c r="B570" s="2" t="s">
        <v>2325</v>
      </c>
      <c r="C570" s="2" t="s">
        <v>2370</v>
      </c>
      <c r="D570" s="2" t="s">
        <v>13</v>
      </c>
      <c r="E570" s="2" t="s">
        <v>14</v>
      </c>
      <c r="F570" s="8" t="str">
        <f>"4906015"</f>
        <v>4906015</v>
      </c>
      <c r="G570" s="2" t="s">
        <v>2430</v>
      </c>
      <c r="H570" s="2" t="s">
        <v>2432</v>
      </c>
      <c r="I570" s="8">
        <v>63200</v>
      </c>
      <c r="J570" s="2" t="s">
        <v>2433</v>
      </c>
      <c r="K570" s="8">
        <v>2373065455</v>
      </c>
      <c r="L570" s="5" t="s">
        <v>2431</v>
      </c>
    </row>
    <row r="571" spans="1:12" ht="30" x14ac:dyDescent="0.25">
      <c r="A571" s="2" t="s">
        <v>2317</v>
      </c>
      <c r="B571" s="2" t="s">
        <v>2331</v>
      </c>
      <c r="C571" s="2" t="s">
        <v>2332</v>
      </c>
      <c r="D571" s="2" t="s">
        <v>13</v>
      </c>
      <c r="E571" s="2" t="s">
        <v>14</v>
      </c>
      <c r="F571" s="8" t="str">
        <f>"4907010"</f>
        <v>4907010</v>
      </c>
      <c r="G571" s="2" t="s">
        <v>2471</v>
      </c>
      <c r="H571" s="2" t="s">
        <v>2473</v>
      </c>
      <c r="I571" s="8">
        <v>63075</v>
      </c>
      <c r="J571" s="2" t="s">
        <v>2474</v>
      </c>
      <c r="K571" s="8">
        <v>2377022372</v>
      </c>
      <c r="L571" s="5" t="s">
        <v>2472</v>
      </c>
    </row>
    <row r="572" spans="1:12" ht="30" x14ac:dyDescent="0.25">
      <c r="A572" s="2" t="s">
        <v>2317</v>
      </c>
      <c r="B572" s="2" t="s">
        <v>2318</v>
      </c>
      <c r="C572" s="2" t="s">
        <v>2318</v>
      </c>
      <c r="D572" s="2" t="s">
        <v>13</v>
      </c>
      <c r="E572" s="2" t="s">
        <v>14</v>
      </c>
      <c r="F572" s="8" t="str">
        <f>"4902010"</f>
        <v>4902010</v>
      </c>
      <c r="G572" s="2" t="s">
        <v>2439</v>
      </c>
      <c r="H572" s="2" t="s">
        <v>2361</v>
      </c>
      <c r="I572" s="8">
        <v>63078</v>
      </c>
      <c r="J572" s="2" t="s">
        <v>2441</v>
      </c>
      <c r="K572" s="8">
        <v>2375031309</v>
      </c>
      <c r="L572" s="5" t="s">
        <v>2440</v>
      </c>
    </row>
    <row r="573" spans="1:12" ht="30" x14ac:dyDescent="0.25">
      <c r="A573" s="2" t="s">
        <v>2317</v>
      </c>
      <c r="B573" s="2" t="s">
        <v>2331</v>
      </c>
      <c r="C573" s="2" t="s">
        <v>2353</v>
      </c>
      <c r="D573" s="2" t="s">
        <v>13</v>
      </c>
      <c r="E573" s="2" t="s">
        <v>14</v>
      </c>
      <c r="F573" s="8" t="str">
        <f>"4903010"</f>
        <v>4903010</v>
      </c>
      <c r="G573" s="2" t="s">
        <v>2383</v>
      </c>
      <c r="H573" s="2" t="s">
        <v>2358</v>
      </c>
      <c r="I573" s="8">
        <v>63074</v>
      </c>
      <c r="J573" s="2" t="s">
        <v>2385</v>
      </c>
      <c r="K573" s="8">
        <v>2372022220</v>
      </c>
      <c r="L573" s="5" t="s">
        <v>2384</v>
      </c>
    </row>
    <row r="574" spans="1:12" ht="30" x14ac:dyDescent="0.25">
      <c r="A574" s="2" t="s">
        <v>2317</v>
      </c>
      <c r="B574" s="2" t="s">
        <v>2341</v>
      </c>
      <c r="C574" s="2" t="s">
        <v>2341</v>
      </c>
      <c r="D574" s="2" t="s">
        <v>13</v>
      </c>
      <c r="E574" s="2" t="s">
        <v>14</v>
      </c>
      <c r="F574" s="8" t="str">
        <f>"4904010"</f>
        <v>4904010</v>
      </c>
      <c r="G574" s="2" t="s">
        <v>2427</v>
      </c>
      <c r="H574" s="2" t="s">
        <v>2344</v>
      </c>
      <c r="I574" s="8">
        <v>63077</v>
      </c>
      <c r="J574" s="2" t="s">
        <v>2429</v>
      </c>
      <c r="K574" s="8">
        <v>2374022236</v>
      </c>
      <c r="L574" s="5" t="s">
        <v>2428</v>
      </c>
    </row>
    <row r="575" spans="1:12" ht="30" x14ac:dyDescent="0.25">
      <c r="A575" s="2" t="s">
        <v>2317</v>
      </c>
      <c r="B575" s="2" t="s">
        <v>2331</v>
      </c>
      <c r="C575" s="2" t="s">
        <v>2442</v>
      </c>
      <c r="D575" s="2" t="s">
        <v>13</v>
      </c>
      <c r="E575" s="2" t="s">
        <v>14</v>
      </c>
      <c r="F575" s="8" t="str">
        <f>"4909010"</f>
        <v>4909010</v>
      </c>
      <c r="G575" s="2" t="s">
        <v>2443</v>
      </c>
      <c r="H575" s="2" t="s">
        <v>2445</v>
      </c>
      <c r="I575" s="8">
        <v>63076</v>
      </c>
      <c r="J575" s="2" t="s">
        <v>2446</v>
      </c>
      <c r="K575" s="8">
        <v>2372031355</v>
      </c>
      <c r="L575" s="5" t="s">
        <v>2444</v>
      </c>
    </row>
    <row r="576" spans="1:12" ht="30" x14ac:dyDescent="0.25">
      <c r="A576" s="2" t="s">
        <v>2317</v>
      </c>
      <c r="B576" s="2" t="s">
        <v>2325</v>
      </c>
      <c r="C576" s="2" t="s">
        <v>2326</v>
      </c>
      <c r="D576" s="2" t="s">
        <v>13</v>
      </c>
      <c r="E576" s="2" t="s">
        <v>14</v>
      </c>
      <c r="F576" s="8" t="str">
        <f>"4915010"</f>
        <v>4915010</v>
      </c>
      <c r="G576" s="2" t="s">
        <v>2479</v>
      </c>
      <c r="H576" s="2" t="s">
        <v>2481</v>
      </c>
      <c r="I576" s="8">
        <v>63079</v>
      </c>
      <c r="J576" s="2" t="s">
        <v>2482</v>
      </c>
      <c r="K576" s="8">
        <v>2373051472</v>
      </c>
      <c r="L576" s="5" t="s">
        <v>2480</v>
      </c>
    </row>
    <row r="577" spans="1:12" ht="30" x14ac:dyDescent="0.25">
      <c r="A577" s="2" t="s">
        <v>2317</v>
      </c>
      <c r="B577" s="2" t="s">
        <v>2341</v>
      </c>
      <c r="C577" s="2" t="s">
        <v>2341</v>
      </c>
      <c r="D577" s="2" t="s">
        <v>13</v>
      </c>
      <c r="E577" s="2" t="s">
        <v>14</v>
      </c>
      <c r="F577" s="8" t="str">
        <f>"4918015"</f>
        <v>4918015</v>
      </c>
      <c r="G577" s="2" t="s">
        <v>2494</v>
      </c>
      <c r="H577" s="2" t="s">
        <v>2496</v>
      </c>
      <c r="I577" s="8">
        <v>63077</v>
      </c>
      <c r="J577" s="2" t="s">
        <v>2497</v>
      </c>
      <c r="K577" s="8">
        <v>2374081022</v>
      </c>
      <c r="L577" s="5" t="s">
        <v>2495</v>
      </c>
    </row>
    <row r="578" spans="1:12" ht="30" x14ac:dyDescent="0.25">
      <c r="A578" s="2" t="s">
        <v>2317</v>
      </c>
      <c r="B578" s="2" t="s">
        <v>2325</v>
      </c>
      <c r="C578" s="2" t="s">
        <v>2375</v>
      </c>
      <c r="D578" s="2" t="s">
        <v>13</v>
      </c>
      <c r="E578" s="2" t="s">
        <v>14</v>
      </c>
      <c r="F578" s="8" t="str">
        <f>"4905010"</f>
        <v>4905010</v>
      </c>
      <c r="G578" s="2" t="s">
        <v>2451</v>
      </c>
      <c r="H578" s="2" t="s">
        <v>2453</v>
      </c>
      <c r="I578" s="8">
        <v>63080</v>
      </c>
      <c r="J578" s="2" t="s">
        <v>2454</v>
      </c>
      <c r="K578" s="8">
        <v>2399021319</v>
      </c>
      <c r="L578" s="5" t="s">
        <v>2452</v>
      </c>
    </row>
    <row r="579" spans="1:12" ht="30" x14ac:dyDescent="0.25">
      <c r="A579" s="2" t="s">
        <v>2317</v>
      </c>
      <c r="B579" s="2" t="s">
        <v>2318</v>
      </c>
      <c r="C579" s="2" t="s">
        <v>2318</v>
      </c>
      <c r="D579" s="2" t="s">
        <v>13</v>
      </c>
      <c r="E579" s="2" t="s">
        <v>14</v>
      </c>
      <c r="F579" s="8" t="str">
        <f>"4917010"</f>
        <v>4917010</v>
      </c>
      <c r="G579" s="2" t="s">
        <v>2404</v>
      </c>
      <c r="H579" s="2" t="s">
        <v>2406</v>
      </c>
      <c r="I579" s="8">
        <v>63081</v>
      </c>
      <c r="J579" s="2" t="s">
        <v>2407</v>
      </c>
      <c r="K579" s="8">
        <v>2375071139</v>
      </c>
      <c r="L579" s="5" t="s">
        <v>2405</v>
      </c>
    </row>
    <row r="580" spans="1:12" ht="30" x14ac:dyDescent="0.25">
      <c r="A580" s="2" t="s">
        <v>2317</v>
      </c>
      <c r="B580" s="2" t="s">
        <v>2318</v>
      </c>
      <c r="C580" s="2" t="s">
        <v>2318</v>
      </c>
      <c r="D580" s="2" t="s">
        <v>13</v>
      </c>
      <c r="E580" s="2" t="s">
        <v>14</v>
      </c>
      <c r="F580" s="8" t="str">
        <f>"4911010"</f>
        <v>4911010</v>
      </c>
      <c r="G580" s="2" t="s">
        <v>2416</v>
      </c>
      <c r="H580" s="2" t="s">
        <v>2351</v>
      </c>
      <c r="I580" s="8">
        <v>63088</v>
      </c>
      <c r="J580" s="2" t="s">
        <v>2418</v>
      </c>
      <c r="K580" s="8">
        <v>2375022305</v>
      </c>
      <c r="L580" s="5" t="s">
        <v>2417</v>
      </c>
    </row>
    <row r="581" spans="1:12" ht="30" x14ac:dyDescent="0.25">
      <c r="A581" s="2" t="s">
        <v>2317</v>
      </c>
      <c r="B581" s="2" t="s">
        <v>2324</v>
      </c>
      <c r="C581" s="2" t="s">
        <v>2390</v>
      </c>
      <c r="D581" s="2" t="s">
        <v>13</v>
      </c>
      <c r="E581" s="2" t="s">
        <v>14</v>
      </c>
      <c r="F581" s="8" t="str">
        <f>"4912010"</f>
        <v>4912010</v>
      </c>
      <c r="G581" s="2" t="s">
        <v>2391</v>
      </c>
      <c r="H581" s="2" t="s">
        <v>2393</v>
      </c>
      <c r="I581" s="8">
        <v>63071</v>
      </c>
      <c r="J581" s="2" t="s">
        <v>2394</v>
      </c>
      <c r="K581" s="8">
        <v>2371021214</v>
      </c>
      <c r="L581" s="5" t="s">
        <v>2392</v>
      </c>
    </row>
    <row r="582" spans="1:12" ht="30" x14ac:dyDescent="0.25">
      <c r="A582" s="2" t="s">
        <v>2317</v>
      </c>
      <c r="B582" s="2" t="s">
        <v>2324</v>
      </c>
      <c r="C582" s="2" t="s">
        <v>2419</v>
      </c>
      <c r="D582" s="2" t="s">
        <v>13</v>
      </c>
      <c r="E582" s="2" t="s">
        <v>14</v>
      </c>
      <c r="F582" s="8" t="str">
        <f>"4910010"</f>
        <v>4910010</v>
      </c>
      <c r="G582" s="2" t="s">
        <v>2420</v>
      </c>
      <c r="H582" s="2" t="s">
        <v>2422</v>
      </c>
      <c r="I582" s="8">
        <v>63073</v>
      </c>
      <c r="J582" s="2" t="s">
        <v>760</v>
      </c>
      <c r="K582" s="8">
        <v>2371351510</v>
      </c>
      <c r="L582" s="5" t="s">
        <v>2421</v>
      </c>
    </row>
    <row r="583" spans="1:12" ht="30" x14ac:dyDescent="0.25">
      <c r="A583" s="2" t="s">
        <v>2317</v>
      </c>
      <c r="B583" s="2" t="s">
        <v>2331</v>
      </c>
      <c r="C583" s="2" t="s">
        <v>2353</v>
      </c>
      <c r="D583" s="2" t="s">
        <v>13</v>
      </c>
      <c r="E583" s="2" t="s">
        <v>14</v>
      </c>
      <c r="F583" s="8" t="str">
        <f>"4916010"</f>
        <v>4916010</v>
      </c>
      <c r="G583" s="2" t="s">
        <v>2459</v>
      </c>
      <c r="H583" s="2" t="s">
        <v>2461</v>
      </c>
      <c r="I583" s="8">
        <v>63074</v>
      </c>
      <c r="J583" s="2" t="s">
        <v>2462</v>
      </c>
      <c r="K583" s="8">
        <v>2372041553</v>
      </c>
      <c r="L583" s="5" t="s">
        <v>2460</v>
      </c>
    </row>
    <row r="584" spans="1:12" ht="30" x14ac:dyDescent="0.25">
      <c r="A584" s="2" t="s">
        <v>2317</v>
      </c>
      <c r="B584" s="2" t="s">
        <v>2341</v>
      </c>
      <c r="C584" s="2" t="s">
        <v>2411</v>
      </c>
      <c r="D584" s="2" t="s">
        <v>13</v>
      </c>
      <c r="E584" s="2" t="s">
        <v>14</v>
      </c>
      <c r="F584" s="8" t="str">
        <f>"4918010"</f>
        <v>4918010</v>
      </c>
      <c r="G584" s="2" t="s">
        <v>2412</v>
      </c>
      <c r="H584" s="2" t="s">
        <v>2414</v>
      </c>
      <c r="I584" s="8">
        <v>63085</v>
      </c>
      <c r="J584" s="2" t="s">
        <v>2415</v>
      </c>
      <c r="K584" s="8">
        <v>2374092386</v>
      </c>
      <c r="L584" s="5" t="s">
        <v>2413</v>
      </c>
    </row>
    <row r="585" spans="1:12" ht="30" x14ac:dyDescent="0.25">
      <c r="A585" s="2" t="s">
        <v>2317</v>
      </c>
      <c r="B585" s="2" t="s">
        <v>2341</v>
      </c>
      <c r="C585" s="2" t="s">
        <v>2411</v>
      </c>
      <c r="D585" s="2" t="s">
        <v>13</v>
      </c>
      <c r="E585" s="2" t="s">
        <v>14</v>
      </c>
      <c r="F585" s="8" t="str">
        <f>"4904030"</f>
        <v>4904030</v>
      </c>
      <c r="G585" s="2" t="s">
        <v>2463</v>
      </c>
      <c r="H585" s="2" t="s">
        <v>2465</v>
      </c>
      <c r="I585" s="8">
        <v>63085</v>
      </c>
      <c r="J585" s="2" t="s">
        <v>2466</v>
      </c>
      <c r="K585" s="8">
        <v>2374061402</v>
      </c>
      <c r="L585" s="5" t="s">
        <v>2464</v>
      </c>
    </row>
    <row r="586" spans="1:12" ht="30" x14ac:dyDescent="0.25">
      <c r="A586" s="2" t="s">
        <v>2317</v>
      </c>
      <c r="B586" s="2" t="s">
        <v>2331</v>
      </c>
      <c r="C586" s="2" t="s">
        <v>2332</v>
      </c>
      <c r="D586" s="2" t="s">
        <v>13</v>
      </c>
      <c r="E586" s="2" t="s">
        <v>14</v>
      </c>
      <c r="F586" s="8" t="str">
        <f>"4903050"</f>
        <v>4903050</v>
      </c>
      <c r="G586" s="2" t="s">
        <v>2396</v>
      </c>
      <c r="H586" s="2" t="s">
        <v>2398</v>
      </c>
      <c r="I586" s="8">
        <v>63074</v>
      </c>
      <c r="J586" s="2" t="s">
        <v>2399</v>
      </c>
      <c r="K586" s="8">
        <v>2376022048</v>
      </c>
      <c r="L586" s="5" t="s">
        <v>2397</v>
      </c>
    </row>
    <row r="587" spans="1:12" ht="30" x14ac:dyDescent="0.25">
      <c r="A587" s="2" t="s">
        <v>2317</v>
      </c>
      <c r="B587" s="2" t="s">
        <v>2318</v>
      </c>
      <c r="C587" s="2" t="s">
        <v>2319</v>
      </c>
      <c r="D587" s="2" t="s">
        <v>13</v>
      </c>
      <c r="E587" s="2" t="s">
        <v>14</v>
      </c>
      <c r="F587" s="8" t="str">
        <f>"4908010"</f>
        <v>4908010</v>
      </c>
      <c r="G587" s="2" t="s">
        <v>2320</v>
      </c>
      <c r="H587" s="2" t="s">
        <v>2322</v>
      </c>
      <c r="I587" s="8">
        <v>63072</v>
      </c>
      <c r="J587" s="2" t="s">
        <v>2323</v>
      </c>
      <c r="K587" s="8">
        <v>2375041228</v>
      </c>
      <c r="L587" s="5" t="s">
        <v>2321</v>
      </c>
    </row>
    <row r="588" spans="1:12" ht="30" x14ac:dyDescent="0.25">
      <c r="A588" s="2" t="s">
        <v>2317</v>
      </c>
      <c r="B588" s="2" t="s">
        <v>2324</v>
      </c>
      <c r="C588" s="2" t="s">
        <v>2434</v>
      </c>
      <c r="D588" s="2" t="s">
        <v>13</v>
      </c>
      <c r="E588" s="2" t="s">
        <v>1044</v>
      </c>
      <c r="F588" s="8" t="str">
        <f>"4901020"</f>
        <v>4901020</v>
      </c>
      <c r="G588" s="2" t="s">
        <v>2435</v>
      </c>
      <c r="H588" s="2" t="s">
        <v>2437</v>
      </c>
      <c r="I588" s="8">
        <v>63073</v>
      </c>
      <c r="J588" s="2" t="s">
        <v>2438</v>
      </c>
      <c r="K588" s="8">
        <v>2371031315</v>
      </c>
      <c r="L588" s="5" t="s">
        <v>2436</v>
      </c>
    </row>
    <row r="589" spans="1:12" ht="30" x14ac:dyDescent="0.25">
      <c r="A589" s="2" t="s">
        <v>2317</v>
      </c>
      <c r="B589" s="2" t="s">
        <v>2325</v>
      </c>
      <c r="C589" s="2" t="s">
        <v>2370</v>
      </c>
      <c r="D589" s="2" t="s">
        <v>13</v>
      </c>
      <c r="E589" s="2" t="s">
        <v>1044</v>
      </c>
      <c r="F589" s="8" t="str">
        <f>"4913010"</f>
        <v>4913010</v>
      </c>
      <c r="G589" s="2" t="s">
        <v>2386</v>
      </c>
      <c r="H589" s="2" t="s">
        <v>2388</v>
      </c>
      <c r="I589" s="8">
        <v>63200</v>
      </c>
      <c r="J589" s="2" t="s">
        <v>2389</v>
      </c>
      <c r="K589" s="8">
        <v>2373061340</v>
      </c>
      <c r="L589" s="5" t="s">
        <v>2387</v>
      </c>
    </row>
    <row r="590" spans="1:12" ht="33" customHeight="1" x14ac:dyDescent="0.25">
      <c r="A590" s="2" t="s">
        <v>2317</v>
      </c>
      <c r="B590" s="2" t="s">
        <v>2325</v>
      </c>
      <c r="C590" s="2" t="s">
        <v>2370</v>
      </c>
      <c r="D590" s="2" t="s">
        <v>508</v>
      </c>
      <c r="E590" s="2" t="s">
        <v>509</v>
      </c>
      <c r="F590" s="8" t="str">
        <f>"4941002"</f>
        <v>4941002</v>
      </c>
      <c r="G590" s="2" t="s">
        <v>2490</v>
      </c>
      <c r="H590" s="2" t="s">
        <v>2492</v>
      </c>
      <c r="I590" s="8">
        <v>63200</v>
      </c>
      <c r="J590" s="2" t="s">
        <v>2493</v>
      </c>
      <c r="K590" s="8">
        <v>2373042637</v>
      </c>
      <c r="L590" s="5" t="s">
        <v>2491</v>
      </c>
    </row>
    <row r="591" spans="1:12" ht="33" customHeight="1" x14ac:dyDescent="0.25">
      <c r="A591" s="2" t="s">
        <v>2317</v>
      </c>
      <c r="B591" s="2" t="s">
        <v>2324</v>
      </c>
      <c r="C591" s="2" t="s">
        <v>2324</v>
      </c>
      <c r="D591" s="2" t="s">
        <v>508</v>
      </c>
      <c r="E591" s="2" t="s">
        <v>509</v>
      </c>
      <c r="F591" s="8" t="str">
        <f>"4941001"</f>
        <v>4941001</v>
      </c>
      <c r="G591" s="2" t="s">
        <v>2467</v>
      </c>
      <c r="H591" s="2" t="s">
        <v>2469</v>
      </c>
      <c r="I591" s="8">
        <v>63100</v>
      </c>
      <c r="J591" s="2" t="s">
        <v>2470</v>
      </c>
      <c r="K591" s="8">
        <v>2371023424</v>
      </c>
      <c r="L591" s="5" t="s">
        <v>2468</v>
      </c>
    </row>
    <row r="592" spans="1:12" ht="30" x14ac:dyDescent="0.25">
      <c r="A592" s="2" t="s">
        <v>2317</v>
      </c>
      <c r="B592" s="2" t="s">
        <v>2325</v>
      </c>
      <c r="C592" s="2" t="s">
        <v>2370</v>
      </c>
      <c r="D592" s="2" t="s">
        <v>61</v>
      </c>
      <c r="E592" s="2" t="s">
        <v>85</v>
      </c>
      <c r="F592" s="8" t="str">
        <f>"4953001"</f>
        <v>4953001</v>
      </c>
      <c r="G592" s="2" t="s">
        <v>2501</v>
      </c>
      <c r="H592" s="2" t="s">
        <v>2503</v>
      </c>
      <c r="I592" s="8">
        <v>63200</v>
      </c>
      <c r="J592" s="2" t="s">
        <v>2504</v>
      </c>
      <c r="K592" s="8">
        <v>2373065406</v>
      </c>
      <c r="L592" s="5" t="s">
        <v>2502</v>
      </c>
    </row>
    <row r="593" spans="1:12" ht="30" x14ac:dyDescent="0.25">
      <c r="A593" s="2" t="s">
        <v>2317</v>
      </c>
      <c r="B593" s="2" t="s">
        <v>2331</v>
      </c>
      <c r="C593" s="2" t="s">
        <v>2353</v>
      </c>
      <c r="D593" s="2" t="s">
        <v>61</v>
      </c>
      <c r="E593" s="2" t="s">
        <v>62</v>
      </c>
      <c r="F593" s="8" t="str">
        <f>"4940120"</f>
        <v>4940120</v>
      </c>
      <c r="G593" s="2" t="s">
        <v>2354</v>
      </c>
      <c r="H593" s="2" t="s">
        <v>2356</v>
      </c>
      <c r="I593" s="8">
        <v>63074</v>
      </c>
      <c r="J593" s="2" t="s">
        <v>2357</v>
      </c>
      <c r="K593" s="8">
        <v>2372022340</v>
      </c>
      <c r="L593" s="5" t="s">
        <v>2355</v>
      </c>
    </row>
    <row r="594" spans="1:12" ht="30" x14ac:dyDescent="0.25">
      <c r="A594" s="2" t="s">
        <v>2317</v>
      </c>
      <c r="B594" s="2" t="s">
        <v>2341</v>
      </c>
      <c r="C594" s="2" t="s">
        <v>2341</v>
      </c>
      <c r="D594" s="2" t="s">
        <v>61</v>
      </c>
      <c r="E594" s="2" t="s">
        <v>62</v>
      </c>
      <c r="F594" s="8" t="str">
        <f>"4940130"</f>
        <v>4940130</v>
      </c>
      <c r="G594" s="2" t="s">
        <v>2342</v>
      </c>
      <c r="H594" s="2" t="s">
        <v>2344</v>
      </c>
      <c r="I594" s="8">
        <v>63077</v>
      </c>
      <c r="J594" s="2" t="s">
        <v>2345</v>
      </c>
      <c r="K594" s="8">
        <v>2374023980</v>
      </c>
      <c r="L594" s="5" t="s">
        <v>2343</v>
      </c>
    </row>
    <row r="595" spans="1:12" ht="30" x14ac:dyDescent="0.25">
      <c r="A595" s="2" t="s">
        <v>2317</v>
      </c>
      <c r="B595" s="2" t="s">
        <v>2318</v>
      </c>
      <c r="C595" s="2" t="s">
        <v>2318</v>
      </c>
      <c r="D595" s="2" t="s">
        <v>61</v>
      </c>
      <c r="E595" s="2" t="s">
        <v>62</v>
      </c>
      <c r="F595" s="8" t="str">
        <f>"4940135"</f>
        <v>4940135</v>
      </c>
      <c r="G595" s="2" t="s">
        <v>2349</v>
      </c>
      <c r="H595" s="2" t="s">
        <v>2351</v>
      </c>
      <c r="I595" s="8">
        <v>63088</v>
      </c>
      <c r="J595" s="2" t="s">
        <v>2352</v>
      </c>
      <c r="K595" s="8">
        <v>2375023733</v>
      </c>
      <c r="L595" s="5" t="s">
        <v>2350</v>
      </c>
    </row>
    <row r="596" spans="1:12" ht="30" x14ac:dyDescent="0.25">
      <c r="A596" s="2" t="s">
        <v>2317</v>
      </c>
      <c r="B596" s="2" t="s">
        <v>2324</v>
      </c>
      <c r="C596" s="2" t="s">
        <v>2324</v>
      </c>
      <c r="D596" s="2" t="s">
        <v>61</v>
      </c>
      <c r="E596" s="2" t="s">
        <v>62</v>
      </c>
      <c r="F596" s="8" t="str">
        <f>"4940070"</f>
        <v>4940070</v>
      </c>
      <c r="G596" s="2" t="s">
        <v>2337</v>
      </c>
      <c r="H596" s="2" t="s">
        <v>2339</v>
      </c>
      <c r="I596" s="8">
        <v>63100</v>
      </c>
      <c r="J596" s="2" t="s">
        <v>2340</v>
      </c>
      <c r="K596" s="8">
        <v>2371022941</v>
      </c>
      <c r="L596" s="5" t="s">
        <v>2338</v>
      </c>
    </row>
    <row r="597" spans="1:12" ht="45" x14ac:dyDescent="0.25">
      <c r="A597" s="2" t="s">
        <v>2317</v>
      </c>
      <c r="B597" s="2" t="s">
        <v>2325</v>
      </c>
      <c r="C597" s="2" t="s">
        <v>2370</v>
      </c>
      <c r="D597" s="2" t="s">
        <v>61</v>
      </c>
      <c r="E597" s="2" t="s">
        <v>62</v>
      </c>
      <c r="F597" s="8" t="str">
        <f>"4940110"</f>
        <v>4940110</v>
      </c>
      <c r="G597" s="2" t="s">
        <v>2400</v>
      </c>
      <c r="H597" s="2" t="s">
        <v>2402</v>
      </c>
      <c r="I597" s="8">
        <v>63200</v>
      </c>
      <c r="J597" s="2" t="s">
        <v>2403</v>
      </c>
      <c r="K597" s="8">
        <v>2373021322</v>
      </c>
      <c r="L597" s="5" t="s">
        <v>2401</v>
      </c>
    </row>
    <row r="598" spans="1:12" ht="30" x14ac:dyDescent="0.25">
      <c r="A598" s="2" t="s">
        <v>2317</v>
      </c>
      <c r="B598" s="2" t="s">
        <v>2324</v>
      </c>
      <c r="C598" s="2" t="s">
        <v>2324</v>
      </c>
      <c r="D598" s="2" t="s">
        <v>23</v>
      </c>
      <c r="E598" s="2" t="s">
        <v>590</v>
      </c>
      <c r="F598" s="8" t="str">
        <f>"4951015"</f>
        <v>4951015</v>
      </c>
      <c r="G598" s="2" t="s">
        <v>2486</v>
      </c>
      <c r="H598" s="2" t="s">
        <v>2488</v>
      </c>
      <c r="I598" s="8">
        <v>63100</v>
      </c>
      <c r="J598" s="2" t="s">
        <v>2489</v>
      </c>
      <c r="K598" s="8">
        <v>2371022184</v>
      </c>
      <c r="L598" s="5" t="s">
        <v>2487</v>
      </c>
    </row>
    <row r="599" spans="1:12" ht="30" x14ac:dyDescent="0.25">
      <c r="A599" s="2" t="s">
        <v>2317</v>
      </c>
      <c r="B599" s="2" t="s">
        <v>2331</v>
      </c>
      <c r="C599" s="2" t="s">
        <v>2332</v>
      </c>
      <c r="D599" s="2" t="s">
        <v>23</v>
      </c>
      <c r="E599" s="2" t="s">
        <v>29</v>
      </c>
      <c r="F599" s="8" t="str">
        <f>"4957010"</f>
        <v>4957010</v>
      </c>
      <c r="G599" s="2" t="s">
        <v>2333</v>
      </c>
      <c r="H599" s="2" t="s">
        <v>2335</v>
      </c>
      <c r="I599" s="8">
        <v>63075</v>
      </c>
      <c r="J599" s="2" t="s">
        <v>2336</v>
      </c>
      <c r="K599" s="8">
        <v>2377022341</v>
      </c>
      <c r="L599" s="5" t="s">
        <v>2334</v>
      </c>
    </row>
    <row r="600" spans="1:12" ht="30" x14ac:dyDescent="0.25">
      <c r="A600" s="2" t="s">
        <v>2317</v>
      </c>
      <c r="B600" s="2" t="s">
        <v>2318</v>
      </c>
      <c r="C600" s="2" t="s">
        <v>2319</v>
      </c>
      <c r="D600" s="2" t="s">
        <v>23</v>
      </c>
      <c r="E600" s="2" t="s">
        <v>29</v>
      </c>
      <c r="F600" s="8" t="str">
        <f>"4958010"</f>
        <v>4958010</v>
      </c>
      <c r="G600" s="2" t="s">
        <v>2380</v>
      </c>
      <c r="H600" s="2" t="s">
        <v>2322</v>
      </c>
      <c r="I600" s="8">
        <v>63072</v>
      </c>
      <c r="J600" s="2" t="s">
        <v>2382</v>
      </c>
      <c r="K600" s="8">
        <v>2375041277</v>
      </c>
      <c r="L600" s="5" t="s">
        <v>2381</v>
      </c>
    </row>
    <row r="601" spans="1:12" ht="30" x14ac:dyDescent="0.25">
      <c r="A601" s="2" t="s">
        <v>2317</v>
      </c>
      <c r="B601" s="2" t="s">
        <v>2318</v>
      </c>
      <c r="C601" s="2" t="s">
        <v>2318</v>
      </c>
      <c r="D601" s="2" t="s">
        <v>23</v>
      </c>
      <c r="E601" s="2" t="s">
        <v>29</v>
      </c>
      <c r="F601" s="8" t="str">
        <f>"4952010"</f>
        <v>4952010</v>
      </c>
      <c r="G601" s="2" t="s">
        <v>2359</v>
      </c>
      <c r="H601" s="2" t="s">
        <v>2361</v>
      </c>
      <c r="I601" s="8">
        <v>63078</v>
      </c>
      <c r="J601" s="2" t="s">
        <v>2362</v>
      </c>
      <c r="K601" s="8">
        <v>2375031209</v>
      </c>
      <c r="L601" s="5" t="s">
        <v>2360</v>
      </c>
    </row>
    <row r="602" spans="1:12" ht="31.5" customHeight="1" x14ac:dyDescent="0.25">
      <c r="A602" s="2" t="s">
        <v>2317</v>
      </c>
      <c r="B602" s="2" t="s">
        <v>2331</v>
      </c>
      <c r="C602" s="2" t="s">
        <v>2353</v>
      </c>
      <c r="D602" s="2" t="s">
        <v>23</v>
      </c>
      <c r="E602" s="2" t="s">
        <v>29</v>
      </c>
      <c r="F602" s="8" t="str">
        <f>"4953010"</f>
        <v>4953010</v>
      </c>
      <c r="G602" s="2" t="s">
        <v>2363</v>
      </c>
      <c r="H602" s="2" t="s">
        <v>2358</v>
      </c>
      <c r="I602" s="8">
        <v>63074</v>
      </c>
      <c r="J602" s="2" t="s">
        <v>2365</v>
      </c>
      <c r="K602" s="8">
        <v>2372022324</v>
      </c>
      <c r="L602" s="5" t="s">
        <v>2364</v>
      </c>
    </row>
    <row r="603" spans="1:12" ht="30" x14ac:dyDescent="0.25">
      <c r="A603" s="2" t="s">
        <v>2317</v>
      </c>
      <c r="B603" s="2" t="s">
        <v>2341</v>
      </c>
      <c r="C603" s="2" t="s">
        <v>2341</v>
      </c>
      <c r="D603" s="2" t="s">
        <v>23</v>
      </c>
      <c r="E603" s="2" t="s">
        <v>29</v>
      </c>
      <c r="F603" s="8" t="str">
        <f>"4954010"</f>
        <v>4954010</v>
      </c>
      <c r="G603" s="2" t="s">
        <v>2346</v>
      </c>
      <c r="H603" s="2" t="s">
        <v>2344</v>
      </c>
      <c r="I603" s="8">
        <v>63077</v>
      </c>
      <c r="J603" s="2" t="s">
        <v>2348</v>
      </c>
      <c r="K603" s="8">
        <v>2374022207</v>
      </c>
      <c r="L603" s="5" t="s">
        <v>2347</v>
      </c>
    </row>
    <row r="604" spans="1:12" ht="30" x14ac:dyDescent="0.25">
      <c r="A604" s="2" t="s">
        <v>2317</v>
      </c>
      <c r="B604" s="2" t="s">
        <v>2325</v>
      </c>
      <c r="C604" s="2" t="s">
        <v>2370</v>
      </c>
      <c r="D604" s="2" t="s">
        <v>23</v>
      </c>
      <c r="E604" s="2" t="s">
        <v>29</v>
      </c>
      <c r="F604" s="8" t="str">
        <f>"4956010"</f>
        <v>4956010</v>
      </c>
      <c r="G604" s="2" t="s">
        <v>2371</v>
      </c>
      <c r="H604" s="2" t="s">
        <v>2373</v>
      </c>
      <c r="I604" s="8">
        <v>63200</v>
      </c>
      <c r="J604" s="2" t="s">
        <v>2374</v>
      </c>
      <c r="K604" s="8">
        <v>2373021351</v>
      </c>
      <c r="L604" s="5" t="s">
        <v>2372</v>
      </c>
    </row>
    <row r="605" spans="1:12" ht="30" x14ac:dyDescent="0.25">
      <c r="A605" s="2" t="s">
        <v>2317</v>
      </c>
      <c r="B605" s="2" t="s">
        <v>2325</v>
      </c>
      <c r="C605" s="2" t="s">
        <v>2375</v>
      </c>
      <c r="D605" s="2" t="s">
        <v>23</v>
      </c>
      <c r="E605" s="2" t="s">
        <v>29</v>
      </c>
      <c r="F605" s="8" t="str">
        <f>"4955010"</f>
        <v>4955010</v>
      </c>
      <c r="G605" s="2" t="s">
        <v>2376</v>
      </c>
      <c r="H605" s="2" t="s">
        <v>2378</v>
      </c>
      <c r="I605" s="8">
        <v>63080</v>
      </c>
      <c r="J605" s="2" t="s">
        <v>2379</v>
      </c>
      <c r="K605" s="8">
        <v>2399021529</v>
      </c>
      <c r="L605" s="5" t="s">
        <v>2377</v>
      </c>
    </row>
    <row r="606" spans="1:12" ht="30" x14ac:dyDescent="0.25">
      <c r="A606" s="2" t="s">
        <v>2317</v>
      </c>
      <c r="B606" s="2" t="s">
        <v>2325</v>
      </c>
      <c r="C606" s="2" t="s">
        <v>2326</v>
      </c>
      <c r="D606" s="2" t="s">
        <v>23</v>
      </c>
      <c r="E606" s="2" t="s">
        <v>29</v>
      </c>
      <c r="F606" s="8" t="str">
        <f>"4965010"</f>
        <v>4965010</v>
      </c>
      <c r="G606" s="2" t="s">
        <v>2327</v>
      </c>
      <c r="H606" s="2" t="s">
        <v>2329</v>
      </c>
      <c r="I606" s="8">
        <v>63200</v>
      </c>
      <c r="J606" s="2" t="s">
        <v>2330</v>
      </c>
      <c r="K606" s="8">
        <v>2373052197</v>
      </c>
      <c r="L606" s="5" t="s">
        <v>2328</v>
      </c>
    </row>
    <row r="607" spans="1:12" ht="30" x14ac:dyDescent="0.25">
      <c r="A607" s="2" t="s">
        <v>2317</v>
      </c>
      <c r="B607" s="2" t="s">
        <v>2318</v>
      </c>
      <c r="C607" s="2" t="s">
        <v>2318</v>
      </c>
      <c r="D607" s="2" t="s">
        <v>23</v>
      </c>
      <c r="E607" s="2" t="s">
        <v>29</v>
      </c>
      <c r="F607" s="8" t="str">
        <f>"4944002"</f>
        <v>4944002</v>
      </c>
      <c r="G607" s="2" t="s">
        <v>2509</v>
      </c>
      <c r="H607" s="2" t="s">
        <v>2511</v>
      </c>
      <c r="I607" s="8">
        <v>63081</v>
      </c>
      <c r="J607" s="2" t="s">
        <v>2512</v>
      </c>
      <c r="K607" s="8">
        <v>2375110249</v>
      </c>
      <c r="L607" s="5" t="s">
        <v>2510</v>
      </c>
    </row>
    <row r="608" spans="1:12" ht="30" x14ac:dyDescent="0.25">
      <c r="A608" s="2" t="s">
        <v>2317</v>
      </c>
      <c r="B608" s="2" t="s">
        <v>2324</v>
      </c>
      <c r="C608" s="2" t="s">
        <v>2390</v>
      </c>
      <c r="D608" s="2" t="s">
        <v>23</v>
      </c>
      <c r="E608" s="2" t="s">
        <v>29</v>
      </c>
      <c r="F608" s="8" t="str">
        <f>"4962010"</f>
        <v>4962010</v>
      </c>
      <c r="G608" s="2" t="s">
        <v>2498</v>
      </c>
      <c r="H608" s="2" t="s">
        <v>2395</v>
      </c>
      <c r="I608" s="8">
        <v>63071</v>
      </c>
      <c r="J608" s="2" t="s">
        <v>2500</v>
      </c>
      <c r="K608" s="8">
        <v>2371041100</v>
      </c>
      <c r="L608" s="5" t="s">
        <v>2499</v>
      </c>
    </row>
    <row r="609" spans="1:12" ht="30" x14ac:dyDescent="0.25">
      <c r="A609" s="2" t="s">
        <v>2317</v>
      </c>
      <c r="B609" s="2" t="s">
        <v>2341</v>
      </c>
      <c r="C609" s="2" t="s">
        <v>2411</v>
      </c>
      <c r="D609" s="2" t="s">
        <v>23</v>
      </c>
      <c r="E609" s="2" t="s">
        <v>29</v>
      </c>
      <c r="F609" s="8" t="str">
        <f>"4944001"</f>
        <v>4944001</v>
      </c>
      <c r="G609" s="2" t="s">
        <v>2505</v>
      </c>
      <c r="H609" s="2" t="s">
        <v>2507</v>
      </c>
      <c r="I609" s="8">
        <v>63085</v>
      </c>
      <c r="J609" s="2" t="s">
        <v>2508</v>
      </c>
      <c r="K609" s="8">
        <v>2374063043</v>
      </c>
      <c r="L609" s="5" t="s">
        <v>2506</v>
      </c>
    </row>
    <row r="610" spans="1:12" ht="30" x14ac:dyDescent="0.25">
      <c r="A610" s="2" t="s">
        <v>2317</v>
      </c>
      <c r="B610" s="2" t="s">
        <v>2324</v>
      </c>
      <c r="C610" s="2" t="s">
        <v>2324</v>
      </c>
      <c r="D610" s="2" t="s">
        <v>23</v>
      </c>
      <c r="E610" s="2" t="s">
        <v>29</v>
      </c>
      <c r="F610" s="8" t="str">
        <f>"4951010"</f>
        <v>4951010</v>
      </c>
      <c r="G610" s="2" t="s">
        <v>2366</v>
      </c>
      <c r="H610" s="2" t="s">
        <v>2368</v>
      </c>
      <c r="I610" s="8">
        <v>63100</v>
      </c>
      <c r="J610" s="2" t="s">
        <v>2369</v>
      </c>
      <c r="K610" s="8">
        <v>2371023159</v>
      </c>
      <c r="L610" s="5" t="s">
        <v>2367</v>
      </c>
    </row>
    <row r="611" spans="1:12" ht="29.25" customHeight="1" x14ac:dyDescent="0.25">
      <c r="A611" s="2" t="s">
        <v>2317</v>
      </c>
      <c r="B611" s="2" t="s">
        <v>2324</v>
      </c>
      <c r="C611" s="2" t="s">
        <v>2324</v>
      </c>
      <c r="D611" s="2" t="s">
        <v>69</v>
      </c>
      <c r="E611" s="2" t="s">
        <v>70</v>
      </c>
      <c r="F611" s="8" t="str">
        <f>"SEK303"</f>
        <v>SEK303</v>
      </c>
      <c r="G611" s="2" t="s">
        <v>2483</v>
      </c>
      <c r="H611" s="2" t="s">
        <v>2339</v>
      </c>
      <c r="I611" s="8">
        <v>63100</v>
      </c>
      <c r="J611" s="2" t="s">
        <v>2485</v>
      </c>
      <c r="K611" s="8">
        <v>2371022994</v>
      </c>
      <c r="L611" s="5" t="s">
        <v>2484</v>
      </c>
    </row>
    <row r="612" spans="1:12" ht="29.25" customHeight="1" x14ac:dyDescent="0.25">
      <c r="A612" s="2" t="s">
        <v>2317</v>
      </c>
      <c r="B612" s="2" t="s">
        <v>2325</v>
      </c>
      <c r="C612" s="2" t="s">
        <v>2370</v>
      </c>
      <c r="D612" s="2" t="s">
        <v>69</v>
      </c>
      <c r="E612" s="2" t="s">
        <v>70</v>
      </c>
      <c r="F612" s="8" t="str">
        <f>"4930060"</f>
        <v>4930060</v>
      </c>
      <c r="G612" s="2" t="s">
        <v>2455</v>
      </c>
      <c r="H612" s="2" t="s">
        <v>2457</v>
      </c>
      <c r="I612" s="8">
        <v>63200</v>
      </c>
      <c r="J612" s="2" t="s">
        <v>2458</v>
      </c>
      <c r="K612" s="8">
        <v>2373065404</v>
      </c>
      <c r="L612" s="5" t="s">
        <v>2456</v>
      </c>
    </row>
  </sheetData>
  <autoFilter ref="A1:L612" xr:uid="{BDCA45DF-D5C6-4DC3-88C6-09369D6DE0A6}"/>
  <printOptions horizontalCentered="1" verticalCentered="1"/>
  <pageMargins left="0" right="0.11811023622047245" top="0.74803149606299213" bottom="0.74803149606299213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ΒΘΜΙΑ_ΣΧΟΛ_ΜΟΝ_ΑΝΕΥ_ΑΝΑΣΤΟΛΗΣ</vt:lpstr>
      <vt:lpstr>ΒΘΜΙΑ_ΣΧΟΛ_ΜΟΝ_ΑΝΕΥ_ΑΝΑΣΤΟΛΗΣ!Print_Area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Argyri Velliou</dc:creator>
  <cp:lastModifiedBy>Maria Kougioumtzoglou</cp:lastModifiedBy>
  <cp:lastPrinted>2024-11-07T10:27:13Z</cp:lastPrinted>
  <dcterms:created xsi:type="dcterms:W3CDTF">2024-11-05T12:52:57Z</dcterms:created>
  <dcterms:modified xsi:type="dcterms:W3CDTF">2024-11-08T07:23:43Z</dcterms:modified>
</cp:coreProperties>
</file>